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0.253.16.150\Departamento de Informacion Financiera Concentrado Compartido\REPORTES\REPORTES TRIMESTRALES A CONTABILIDAD\Comparativo Deuda\"/>
    </mc:Choice>
  </mc:AlternateContent>
  <xr:revisionPtr revIDLastSave="0" documentId="13_ncr:1_{0F319C64-C35C-4684-8C36-4582EBADBD97}" xr6:coauthVersionLast="47" xr6:coauthVersionMax="47" xr10:uidLastSave="{00000000-0000-0000-0000-000000000000}"/>
  <bookViews>
    <workbookView xWindow="23880" yWindow="-3765" windowWidth="38640" windowHeight="21120" xr2:uid="{00000000-000D-0000-FFFF-FFFF00000000}"/>
  </bookViews>
  <sheets>
    <sheet name="COMPARATIVO DEUDA" sheetId="1" r:id="rId1"/>
    <sheet name="2021" sheetId="2" r:id="rId2"/>
    <sheet name="2022" sheetId="3" r:id="rId3"/>
    <sheet name="2023" sheetId="4" r:id="rId4"/>
    <sheet name="2024" sheetId="6" r:id="rId5"/>
    <sheet name="2025" sheetId="7" r:id="rId6"/>
  </sheets>
  <externalReferences>
    <externalReference r:id="rId7"/>
    <externalReference r:id="rId8"/>
    <externalReference r:id="rId9"/>
  </externalReferences>
  <definedNames>
    <definedName name="_xlnm.Print_Area" localSheetId="4">'2024'!$A$1:$M$96</definedName>
    <definedName name="_xlnm.Print_Area" localSheetId="5">'2025'!$A$1:$M$118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11" i="1" l="1"/>
  <c r="AI8" i="1"/>
  <c r="AI7" i="1"/>
  <c r="AG7" i="1"/>
  <c r="AH9" i="1"/>
  <c r="AH7" i="1"/>
  <c r="AI12" i="1"/>
  <c r="AH14" i="1"/>
  <c r="AI14" i="1" s="1"/>
  <c r="AE7" i="1"/>
  <c r="I88" i="7"/>
  <c r="L80" i="7"/>
  <c r="K80" i="7"/>
  <c r="I80" i="7"/>
  <c r="H80" i="7"/>
  <c r="G80" i="7"/>
  <c r="F80" i="7"/>
  <c r="K78" i="7"/>
  <c r="H78" i="7"/>
  <c r="F78" i="7"/>
  <c r="J76" i="7"/>
  <c r="K75" i="7"/>
  <c r="J75" i="7"/>
  <c r="I75" i="7"/>
  <c r="H75" i="7"/>
  <c r="G75" i="7"/>
  <c r="G28" i="7" s="1"/>
  <c r="F75" i="7"/>
  <c r="J73" i="7"/>
  <c r="J72" i="7"/>
  <c r="J71" i="7"/>
  <c r="J70" i="7"/>
  <c r="J69" i="7"/>
  <c r="J68" i="7"/>
  <c r="J67" i="7" s="1"/>
  <c r="J28" i="7" s="1"/>
  <c r="K67" i="7"/>
  <c r="I67" i="7"/>
  <c r="H67" i="7"/>
  <c r="G67" i="7"/>
  <c r="F67" i="7"/>
  <c r="J65" i="7"/>
  <c r="J64" i="7"/>
  <c r="J63" i="7"/>
  <c r="J62" i="7"/>
  <c r="J61" i="7"/>
  <c r="J60" i="7"/>
  <c r="J59" i="7"/>
  <c r="J58" i="7"/>
  <c r="J57" i="7"/>
  <c r="J56" i="7"/>
  <c r="J55" i="7"/>
  <c r="J54" i="7"/>
  <c r="J53" i="7"/>
  <c r="J52" i="7"/>
  <c r="J51" i="7"/>
  <c r="J50" i="7"/>
  <c r="J49" i="7"/>
  <c r="J48" i="7"/>
  <c r="J47" i="7"/>
  <c r="J46" i="7"/>
  <c r="J45" i="7"/>
  <c r="J44" i="7"/>
  <c r="J29" i="7" s="1"/>
  <c r="J43" i="7"/>
  <c r="J42" i="7"/>
  <c r="J41" i="7"/>
  <c r="J40" i="7"/>
  <c r="J39" i="7"/>
  <c r="J38" i="7"/>
  <c r="J37" i="7"/>
  <c r="J36" i="7"/>
  <c r="J35" i="7"/>
  <c r="J34" i="7"/>
  <c r="J33" i="7"/>
  <c r="J32" i="7"/>
  <c r="J31" i="7"/>
  <c r="L29" i="7"/>
  <c r="K29" i="7"/>
  <c r="I29" i="7"/>
  <c r="H29" i="7"/>
  <c r="G29" i="7"/>
  <c r="F29" i="7"/>
  <c r="L28" i="7"/>
  <c r="K28" i="7"/>
  <c r="I28" i="7"/>
  <c r="I6" i="7" s="1"/>
  <c r="I83" i="7" s="1"/>
  <c r="H28" i="7"/>
  <c r="F28" i="7"/>
  <c r="L26" i="7"/>
  <c r="K26" i="7"/>
  <c r="J26" i="7"/>
  <c r="I26" i="7"/>
  <c r="H26" i="7"/>
  <c r="G26" i="7"/>
  <c r="F26" i="7"/>
  <c r="L24" i="7"/>
  <c r="K24" i="7"/>
  <c r="K7" i="7" s="1"/>
  <c r="K6" i="7" s="1"/>
  <c r="K83" i="7" s="1"/>
  <c r="J24" i="7"/>
  <c r="I24" i="7"/>
  <c r="H24" i="7"/>
  <c r="H7" i="7" s="1"/>
  <c r="H6" i="7" s="1"/>
  <c r="H83" i="7" s="1"/>
  <c r="G24" i="7"/>
  <c r="G7" i="7" s="1"/>
  <c r="F24" i="7"/>
  <c r="F7" i="7" s="1"/>
  <c r="F6" i="7" s="1"/>
  <c r="F83" i="7" s="1"/>
  <c r="J22" i="7"/>
  <c r="J21" i="7"/>
  <c r="J20" i="7"/>
  <c r="J19" i="7"/>
  <c r="J18" i="7"/>
  <c r="J17" i="7"/>
  <c r="J16" i="7"/>
  <c r="J15" i="7"/>
  <c r="J14" i="7"/>
  <c r="J13" i="7"/>
  <c r="J12" i="7"/>
  <c r="J11" i="7"/>
  <c r="J10" i="7"/>
  <c r="J9" i="7"/>
  <c r="J8" i="7" s="1"/>
  <c r="J7" i="7" s="1"/>
  <c r="J6" i="7" s="1"/>
  <c r="J83" i="7" s="1"/>
  <c r="L8" i="7"/>
  <c r="L7" i="7" s="1"/>
  <c r="L6" i="7" s="1"/>
  <c r="K8" i="7"/>
  <c r="H8" i="7"/>
  <c r="G8" i="7"/>
  <c r="F8" i="7"/>
  <c r="I7" i="7"/>
  <c r="G6" i="7" l="1"/>
  <c r="G83" i="7" s="1"/>
  <c r="AF11" i="1" l="1"/>
  <c r="AF9" i="1"/>
  <c r="I71" i="6"/>
  <c r="L61" i="6"/>
  <c r="K61" i="6"/>
  <c r="I61" i="6"/>
  <c r="H61" i="6"/>
  <c r="G61" i="6"/>
  <c r="F61" i="6"/>
  <c r="K59" i="6"/>
  <c r="H59" i="6"/>
  <c r="F59" i="6"/>
  <c r="J57" i="6"/>
  <c r="J56" i="6" s="1"/>
  <c r="K56" i="6"/>
  <c r="I56" i="6"/>
  <c r="H56" i="6"/>
  <c r="G56" i="6"/>
  <c r="F56" i="6"/>
  <c r="J54" i="6"/>
  <c r="J53" i="6"/>
  <c r="J52" i="6"/>
  <c r="J51" i="6"/>
  <c r="J50" i="6"/>
  <c r="J49" i="6"/>
  <c r="J48" i="6" s="1"/>
  <c r="K48" i="6"/>
  <c r="I48" i="6"/>
  <c r="I24" i="6" s="1"/>
  <c r="I6" i="6" s="1"/>
  <c r="I64" i="6" s="1"/>
  <c r="H48" i="6"/>
  <c r="G48" i="6"/>
  <c r="F48" i="6"/>
  <c r="J46" i="6"/>
  <c r="J45" i="6"/>
  <c r="J44" i="6"/>
  <c r="J43" i="6"/>
  <c r="J42" i="6"/>
  <c r="J41" i="6"/>
  <c r="J40" i="6"/>
  <c r="J39" i="6"/>
  <c r="J38" i="6"/>
  <c r="J37" i="6"/>
  <c r="J36" i="6"/>
  <c r="J35" i="6"/>
  <c r="J34" i="6"/>
  <c r="J33" i="6"/>
  <c r="J32" i="6"/>
  <c r="J31" i="6"/>
  <c r="J30" i="6"/>
  <c r="J29" i="6"/>
  <c r="J28" i="6"/>
  <c r="J27" i="6"/>
  <c r="L25" i="6"/>
  <c r="K25" i="6"/>
  <c r="I25" i="6"/>
  <c r="H25" i="6"/>
  <c r="G25" i="6"/>
  <c r="G24" i="6" s="1"/>
  <c r="F25" i="6"/>
  <c r="F24" i="6"/>
  <c r="L22" i="6"/>
  <c r="K22" i="6"/>
  <c r="J22" i="6"/>
  <c r="I22" i="6"/>
  <c r="H22" i="6"/>
  <c r="G22" i="6"/>
  <c r="F22" i="6"/>
  <c r="L20" i="6"/>
  <c r="K20" i="6"/>
  <c r="J20" i="6"/>
  <c r="I20" i="6"/>
  <c r="H20" i="6"/>
  <c r="G20" i="6"/>
  <c r="F20" i="6"/>
  <c r="J18" i="6"/>
  <c r="J17" i="6"/>
  <c r="J16" i="6"/>
  <c r="J15" i="6"/>
  <c r="J14" i="6"/>
  <c r="J13" i="6"/>
  <c r="J12" i="6"/>
  <c r="J11" i="6"/>
  <c r="J10" i="6"/>
  <c r="J9" i="6"/>
  <c r="J8" i="6" s="1"/>
  <c r="J7" i="6" s="1"/>
  <c r="K8" i="6"/>
  <c r="K7" i="6" s="1"/>
  <c r="H8" i="6"/>
  <c r="H7" i="6" s="1"/>
  <c r="G8" i="6"/>
  <c r="F8" i="6"/>
  <c r="F7" i="6" s="1"/>
  <c r="F6" i="6" s="1"/>
  <c r="F64" i="6" s="1"/>
  <c r="I7" i="6"/>
  <c r="K6" i="6" l="1"/>
  <c r="K64" i="6" s="1"/>
  <c r="L24" i="6"/>
  <c r="K24" i="6"/>
  <c r="J25" i="6"/>
  <c r="G7" i="6"/>
  <c r="H24" i="6"/>
  <c r="H6" i="6" s="1"/>
  <c r="H64" i="6" s="1"/>
  <c r="L15" i="6"/>
  <c r="L14" i="6" s="1"/>
  <c r="L13" i="6" s="1"/>
  <c r="L12" i="6" s="1"/>
  <c r="L11" i="6" s="1"/>
  <c r="L10" i="6" s="1"/>
  <c r="L9" i="6" s="1"/>
  <c r="L8" i="6" s="1"/>
  <c r="L7" i="6" s="1"/>
  <c r="L6" i="6" s="1"/>
  <c r="J24" i="6"/>
  <c r="G6" i="6"/>
  <c r="G64" i="6" s="1"/>
  <c r="J6" i="6" l="1"/>
  <c r="J64" i="6" s="1"/>
  <c r="AF7" i="1"/>
  <c r="AF14" i="1" s="1"/>
  <c r="AG12" i="1"/>
  <c r="AG8" i="1" l="1"/>
  <c r="AB9" i="1"/>
  <c r="W12" i="1"/>
  <c r="W11" i="1"/>
  <c r="W8" i="1"/>
  <c r="W7" i="1"/>
  <c r="U12" i="1"/>
  <c r="U8" i="1"/>
  <c r="AD9" i="1"/>
  <c r="I72" i="4"/>
  <c r="J68" i="4"/>
  <c r="J67" i="4"/>
  <c r="AD11" i="1" s="1"/>
  <c r="L62" i="4"/>
  <c r="L31" i="4" s="1"/>
  <c r="K62" i="4"/>
  <c r="I62" i="4"/>
  <c r="H62" i="4"/>
  <c r="G62" i="4"/>
  <c r="F62" i="4"/>
  <c r="K60" i="4"/>
  <c r="J60" i="4"/>
  <c r="H60" i="4"/>
  <c r="H31" i="4" s="1"/>
  <c r="F60" i="4"/>
  <c r="J52" i="4"/>
  <c r="J51" i="4"/>
  <c r="J50" i="4"/>
  <c r="J49" i="4"/>
  <c r="J48" i="4"/>
  <c r="J47" i="4"/>
  <c r="J32" i="4" s="1"/>
  <c r="J31" i="4" s="1"/>
  <c r="AD7" i="1" s="1"/>
  <c r="J44" i="4"/>
  <c r="J43" i="4"/>
  <c r="J42" i="4"/>
  <c r="J41" i="4"/>
  <c r="J40" i="4"/>
  <c r="J38" i="4"/>
  <c r="J37" i="4"/>
  <c r="J36" i="4"/>
  <c r="J35" i="4"/>
  <c r="J34" i="4"/>
  <c r="J33" i="4"/>
  <c r="L32" i="4"/>
  <c r="K32" i="4"/>
  <c r="I32" i="4"/>
  <c r="H32" i="4"/>
  <c r="G32" i="4"/>
  <c r="G31" i="4" s="1"/>
  <c r="F32" i="4"/>
  <c r="I31" i="4"/>
  <c r="L29" i="4"/>
  <c r="K29" i="4"/>
  <c r="J29" i="4"/>
  <c r="I29" i="4"/>
  <c r="H29" i="4"/>
  <c r="G29" i="4"/>
  <c r="F29" i="4"/>
  <c r="L27" i="4"/>
  <c r="K27" i="4"/>
  <c r="K8" i="4" s="1"/>
  <c r="J27" i="4"/>
  <c r="I27" i="4"/>
  <c r="H27" i="4"/>
  <c r="G27" i="4"/>
  <c r="F27" i="4"/>
  <c r="J23" i="4"/>
  <c r="J22" i="4"/>
  <c r="J21" i="4"/>
  <c r="J20" i="4"/>
  <c r="J19" i="4"/>
  <c r="J18" i="4"/>
  <c r="J17" i="4"/>
  <c r="J16" i="4"/>
  <c r="J15" i="4"/>
  <c r="J14" i="4"/>
  <c r="J13" i="4"/>
  <c r="J12" i="4"/>
  <c r="J11" i="4"/>
  <c r="J10" i="4"/>
  <c r="J9" i="4" s="1"/>
  <c r="L9" i="4"/>
  <c r="K9" i="4"/>
  <c r="H9" i="4"/>
  <c r="G9" i="4"/>
  <c r="F9" i="4"/>
  <c r="F8" i="4" s="1"/>
  <c r="I8" i="4"/>
  <c r="G7" i="4"/>
  <c r="AE8" i="1" l="1"/>
  <c r="AG11" i="1"/>
  <c r="AE12" i="1"/>
  <c r="J8" i="4"/>
  <c r="F31" i="4"/>
  <c r="F6" i="4" s="1"/>
  <c r="F65" i="4" s="1"/>
  <c r="G8" i="4"/>
  <c r="H8" i="4"/>
  <c r="H6" i="4" s="1"/>
  <c r="H65" i="4" s="1"/>
  <c r="L8" i="4"/>
  <c r="I6" i="4"/>
  <c r="I65" i="4" s="1"/>
  <c r="K31" i="4"/>
  <c r="L6" i="4"/>
  <c r="L65" i="4" s="1"/>
  <c r="K6" i="4"/>
  <c r="K65" i="4" s="1"/>
  <c r="G6" i="4"/>
  <c r="G65" i="4" s="1"/>
  <c r="J6" i="4"/>
  <c r="J65" i="4" s="1"/>
  <c r="I70" i="3" l="1"/>
  <c r="J66" i="3"/>
  <c r="J65" i="3"/>
  <c r="AB11" i="1" s="1"/>
  <c r="L60" i="3"/>
  <c r="K60" i="3"/>
  <c r="I60" i="3"/>
  <c r="H60" i="3"/>
  <c r="G60" i="3"/>
  <c r="F60" i="3"/>
  <c r="L58" i="3"/>
  <c r="K58" i="3"/>
  <c r="J58" i="3"/>
  <c r="I58" i="3"/>
  <c r="H58" i="3"/>
  <c r="G58" i="3"/>
  <c r="G39" i="3" s="1"/>
  <c r="F58" i="3"/>
  <c r="F39" i="3" s="1"/>
  <c r="J56" i="3"/>
  <c r="J55" i="3"/>
  <c r="J54" i="3"/>
  <c r="J53" i="3"/>
  <c r="J52" i="3"/>
  <c r="J51" i="3"/>
  <c r="J50" i="3"/>
  <c r="J49" i="3"/>
  <c r="J48" i="3"/>
  <c r="J47" i="3"/>
  <c r="J46" i="3"/>
  <c r="J45" i="3"/>
  <c r="J44" i="3"/>
  <c r="J43" i="3"/>
  <c r="J42" i="3"/>
  <c r="J41" i="3"/>
  <c r="L40" i="3"/>
  <c r="K40" i="3"/>
  <c r="I40" i="3"/>
  <c r="H40" i="3"/>
  <c r="G40" i="3"/>
  <c r="F40" i="3"/>
  <c r="K39" i="3"/>
  <c r="L37" i="3"/>
  <c r="K37" i="3"/>
  <c r="J37" i="3"/>
  <c r="I37" i="3"/>
  <c r="H37" i="3"/>
  <c r="G37" i="3"/>
  <c r="F37" i="3"/>
  <c r="L35" i="3"/>
  <c r="K35" i="3"/>
  <c r="J35" i="3"/>
  <c r="I35" i="3"/>
  <c r="H35" i="3"/>
  <c r="G35" i="3"/>
  <c r="F35" i="3"/>
  <c r="J33" i="3"/>
  <c r="J32" i="3"/>
  <c r="J31" i="3"/>
  <c r="J30" i="3"/>
  <c r="J29" i="3"/>
  <c r="J28" i="3"/>
  <c r="J27" i="3"/>
  <c r="J26" i="3"/>
  <c r="J25" i="3"/>
  <c r="J24" i="3"/>
  <c r="J23" i="3"/>
  <c r="J22" i="3"/>
  <c r="J21" i="3"/>
  <c r="J20" i="3"/>
  <c r="J19" i="3"/>
  <c r="J18" i="3"/>
  <c r="J17" i="3"/>
  <c r="J16" i="3"/>
  <c r="J15" i="3"/>
  <c r="J14" i="3"/>
  <c r="J13" i="3"/>
  <c r="J12" i="3"/>
  <c r="J11" i="3"/>
  <c r="J10" i="3"/>
  <c r="J9" i="3"/>
  <c r="L8" i="3"/>
  <c r="L7" i="3" s="1"/>
  <c r="K8" i="3"/>
  <c r="I8" i="3"/>
  <c r="I7" i="3" s="1"/>
  <c r="H8" i="3"/>
  <c r="H7" i="3" s="1"/>
  <c r="G8" i="3"/>
  <c r="F8" i="3"/>
  <c r="G7" i="3" l="1"/>
  <c r="G6" i="3" s="1"/>
  <c r="G63" i="3" s="1"/>
  <c r="K7" i="3"/>
  <c r="K6" i="3" s="1"/>
  <c r="K63" i="3" s="1"/>
  <c r="J40" i="3"/>
  <c r="J39" i="3" s="1"/>
  <c r="AB7" i="1" s="1"/>
  <c r="AC12" i="1"/>
  <c r="AE11" i="1"/>
  <c r="J8" i="3"/>
  <c r="J7" i="3" s="1"/>
  <c r="H39" i="3"/>
  <c r="I39" i="3"/>
  <c r="I6" i="3" s="1"/>
  <c r="I63" i="3" s="1"/>
  <c r="L39" i="3"/>
  <c r="L6" i="3" s="1"/>
  <c r="L63" i="3" s="1"/>
  <c r="F7" i="3"/>
  <c r="F6" i="3" s="1"/>
  <c r="F63" i="3" s="1"/>
  <c r="H6" i="3"/>
  <c r="H63" i="3" s="1"/>
  <c r="J6" i="3"/>
  <c r="J63" i="3" s="1"/>
  <c r="AC8" i="1" l="1"/>
  <c r="AB14" i="1"/>
  <c r="Z11" i="1"/>
  <c r="Z9" i="1"/>
  <c r="I79" i="2"/>
  <c r="L69" i="2"/>
  <c r="K69" i="2"/>
  <c r="I69" i="2"/>
  <c r="H69" i="2"/>
  <c r="G69" i="2"/>
  <c r="F69" i="2"/>
  <c r="L67" i="2"/>
  <c r="K67" i="2"/>
  <c r="J67" i="2"/>
  <c r="I67" i="2"/>
  <c r="H67" i="2"/>
  <c r="G67" i="2"/>
  <c r="F67" i="2"/>
  <c r="J65" i="2"/>
  <c r="J64" i="2"/>
  <c r="J63" i="2"/>
  <c r="J62" i="2"/>
  <c r="J61" i="2"/>
  <c r="J60" i="2"/>
  <c r="J59" i="2"/>
  <c r="J49" i="2" s="1"/>
  <c r="J48" i="2" s="1"/>
  <c r="Z7" i="1" s="1"/>
  <c r="J58" i="2"/>
  <c r="J57" i="2"/>
  <c r="J56" i="2"/>
  <c r="J55" i="2"/>
  <c r="J54" i="2"/>
  <c r="J53" i="2"/>
  <c r="J52" i="2"/>
  <c r="J51" i="2"/>
  <c r="J50" i="2"/>
  <c r="L49" i="2"/>
  <c r="K49" i="2"/>
  <c r="I49" i="2"/>
  <c r="H49" i="2"/>
  <c r="G49" i="2"/>
  <c r="F49" i="2"/>
  <c r="L48" i="2"/>
  <c r="I48" i="2"/>
  <c r="L46" i="2"/>
  <c r="K46" i="2"/>
  <c r="J46" i="2"/>
  <c r="I46" i="2"/>
  <c r="H46" i="2"/>
  <c r="G46" i="2"/>
  <c r="F46" i="2"/>
  <c r="L44" i="2"/>
  <c r="K44" i="2"/>
  <c r="J44" i="2"/>
  <c r="I44" i="2"/>
  <c r="H44" i="2"/>
  <c r="G44" i="2"/>
  <c r="F44" i="2"/>
  <c r="J24" i="2"/>
  <c r="J23" i="2"/>
  <c r="J22" i="2"/>
  <c r="J21" i="2"/>
  <c r="J20" i="2"/>
  <c r="J19" i="2"/>
  <c r="J18" i="2"/>
  <c r="J17" i="2"/>
  <c r="J16" i="2"/>
  <c r="J15" i="2"/>
  <c r="J14" i="2"/>
  <c r="J13" i="2"/>
  <c r="J12" i="2"/>
  <c r="J11" i="2"/>
  <c r="J10" i="2"/>
  <c r="J9" i="2"/>
  <c r="L8" i="2"/>
  <c r="K8" i="2"/>
  <c r="I8" i="2"/>
  <c r="H8" i="2"/>
  <c r="G8" i="2"/>
  <c r="G7" i="2" s="1"/>
  <c r="F8" i="2"/>
  <c r="F7" i="2" s="1"/>
  <c r="I7" i="2"/>
  <c r="I6" i="2" s="1"/>
  <c r="I72" i="2" s="1"/>
  <c r="AA8" i="1" l="1"/>
  <c r="AC7" i="1"/>
  <c r="K7" i="2"/>
  <c r="J8" i="2"/>
  <c r="J7" i="2" s="1"/>
  <c r="J6" i="2" s="1"/>
  <c r="J72" i="2" s="1"/>
  <c r="H7" i="2"/>
  <c r="G48" i="2"/>
  <c r="H48" i="2"/>
  <c r="AA12" i="1"/>
  <c r="AC11" i="1"/>
  <c r="L7" i="2"/>
  <c r="L6" i="2" s="1"/>
  <c r="L72" i="2" s="1"/>
  <c r="F48" i="2"/>
  <c r="F6" i="2" s="1"/>
  <c r="F72" i="2" s="1"/>
  <c r="K48" i="2"/>
  <c r="G6" i="2"/>
  <c r="G72" i="2" s="1"/>
  <c r="K6" i="2"/>
  <c r="K72" i="2" s="1"/>
  <c r="H6" i="2" l="1"/>
  <c r="H72" i="2" s="1"/>
  <c r="Z14" i="1"/>
  <c r="AD14" i="1"/>
  <c r="AG14" i="1" l="1"/>
  <c r="AE14" i="1"/>
  <c r="AC14" i="1"/>
  <c r="X11" i="1"/>
  <c r="X9" i="1"/>
  <c r="X7" i="1"/>
  <c r="Y8" i="1" l="1"/>
  <c r="Y7" i="1"/>
  <c r="AA7" i="1"/>
  <c r="Y11" i="1"/>
  <c r="Y12" i="1"/>
  <c r="AA11" i="1"/>
  <c r="T14" i="1"/>
  <c r="R7" i="1"/>
  <c r="R9" i="1"/>
  <c r="R11" i="1"/>
  <c r="N7" i="1"/>
  <c r="N9" i="1"/>
  <c r="N11" i="1"/>
  <c r="O11" i="1" s="1"/>
  <c r="B14" i="1"/>
  <c r="L14" i="1"/>
  <c r="M15" i="1" s="1"/>
  <c r="D14" i="1"/>
  <c r="E14" i="1" s="1"/>
  <c r="P11" i="1"/>
  <c r="Q12" i="1" s="1"/>
  <c r="P9" i="1"/>
  <c r="P7" i="1"/>
  <c r="H7" i="1"/>
  <c r="K7" i="1" s="1"/>
  <c r="K8" i="1"/>
  <c r="M8" i="1"/>
  <c r="M7" i="1"/>
  <c r="I12" i="1"/>
  <c r="I11" i="1"/>
  <c r="G11" i="1"/>
  <c r="H9" i="1"/>
  <c r="H14" i="1" s="1"/>
  <c r="M12" i="1"/>
  <c r="M11" i="1"/>
  <c r="K12" i="1"/>
  <c r="K11" i="1"/>
  <c r="G12" i="1"/>
  <c r="E12" i="1"/>
  <c r="E11" i="1"/>
  <c r="J14" i="1"/>
  <c r="F7" i="1"/>
  <c r="F14" i="1"/>
  <c r="E7" i="1"/>
  <c r="E8" i="1"/>
  <c r="G7" i="1"/>
  <c r="G8" i="1"/>
  <c r="X14" i="1"/>
  <c r="V14" i="1"/>
  <c r="W14" i="1" s="1"/>
  <c r="K14" i="1" l="1"/>
  <c r="E15" i="1"/>
  <c r="Y14" i="1"/>
  <c r="AA14" i="1"/>
  <c r="G15" i="1"/>
  <c r="O12" i="1"/>
  <c r="Q11" i="1"/>
  <c r="S12" i="1"/>
  <c r="S11" i="1"/>
  <c r="U11" i="1"/>
  <c r="S7" i="1"/>
  <c r="U7" i="1"/>
  <c r="S8" i="1"/>
  <c r="P14" i="1"/>
  <c r="Q7" i="1"/>
  <c r="G14" i="1"/>
  <c r="Q8" i="1"/>
  <c r="M14" i="1"/>
  <c r="R14" i="1"/>
  <c r="N14" i="1"/>
  <c r="D16" i="1" s="1"/>
  <c r="I14" i="1"/>
  <c r="I15" i="1"/>
  <c r="Q15" i="1"/>
  <c r="O8" i="1"/>
  <c r="I7" i="1"/>
  <c r="I8" i="1"/>
  <c r="K15" i="1"/>
  <c r="O7" i="1"/>
  <c r="S14" i="1" l="1"/>
  <c r="U14" i="1"/>
  <c r="O14" i="1"/>
  <c r="O15" i="1"/>
  <c r="Q14" i="1"/>
</calcChain>
</file>

<file path=xl/sharedStrings.xml><?xml version="1.0" encoding="utf-8"?>
<sst xmlns="http://schemas.openxmlformats.org/spreadsheetml/2006/main" count="792" uniqueCount="219">
  <si>
    <t>GOBIERNO DEL ESTADO DE CHIHUAHUA</t>
  </si>
  <si>
    <t>DEUDA CONTINGENTE</t>
  </si>
  <si>
    <t xml:space="preserve">SALDO AL </t>
  </si>
  <si>
    <t>31 de Diciembre 2010</t>
  </si>
  <si>
    <t>31 de Diciembre 2011</t>
  </si>
  <si>
    <t>31 de Diciembre 2012</t>
  </si>
  <si>
    <t>31 de Diciembre 2013</t>
  </si>
  <si>
    <t>31 de Diciembre 2014</t>
  </si>
  <si>
    <t>31 de Diciembre 2015</t>
  </si>
  <si>
    <t>31 de Diciembre 2016</t>
  </si>
  <si>
    <t>31 de Diciembre 2017</t>
  </si>
  <si>
    <t>* *En estos financiamientos esta garantizado su capital con un Bono Cupón Cero, por lo cual  está practicamente eliminado el riesgo crediticio, liquidando unicamente de manera mensual los intereses, el comportamiento del saldo se debe a la actualización del valor de mercado del Bono Cupón Cero al cierre de cada periodo.</t>
  </si>
  <si>
    <t>* Refinanciamiento del crédito de 6,000 MDP que anteriormente se tenía con Inbursa, mejorando el Banco Interacciones la sobretasa de interés, al amparo del Artículo 23 de la Ley de Disciplina Financiera de las Entidades Federativas y los Municipios. Así mismo se reclasificó de Deuda contingente a deuda directa por recomendación de la ASF, cabe destacar que el pago del servicio de la deuda está garantizado con los remanentes de los ingresos carreteros de las emisiones bursátiles de peaje, por lo que no implica desembolso de flujo para el Estado.</t>
  </si>
  <si>
    <r>
      <t xml:space="preserve">BONOS CUPÓN CERO </t>
    </r>
    <r>
      <rPr>
        <sz val="9"/>
        <color theme="1"/>
        <rFont val="Calibri"/>
        <family val="2"/>
        <scheme val="minor"/>
      </rPr>
      <t>**</t>
    </r>
  </si>
  <si>
    <t>31 de Diciembre 2018*</t>
  </si>
  <si>
    <t>31 de Diciembre 2019***</t>
  </si>
  <si>
    <t>DEUDA DIRECTA</t>
  </si>
  <si>
    <t>*** Al 31 de diciembre de 2019 se ve reflejado parte del proceso de refinanciamiento de la deuda que la primera parte se llevó a cabo en 2019 , en el cual se prepagaron tres de las cuatro Bonos Cupón Cero, y en el primer trimestre del 2020 se llevo a cabo el prepago de las emisiones bursatiles de peaje con clave de pizarra CHIHCB 13 y CHIHCB13-2. por lo que hubo una reclasificacion de la Deuda correspondiente, por eso se ve el incremento.</t>
  </si>
  <si>
    <t>A este reporte le hace falta contemplar las emisiones bursatiles  correspondientes a la clave de pizarra CHIHC13U correspondientes a los tramos carreteros. La informacion correspondiente a la deuda se ubica en el Estado Analitico de la deuda y otros pasivos.</t>
  </si>
  <si>
    <t>31 de Diciembre 2021</t>
  </si>
  <si>
    <t>31 de Diciembre 2022</t>
  </si>
  <si>
    <t>31 de Diciembre 2023</t>
  </si>
  <si>
    <t>Gobierno del Estado de Chihuahua  (a)</t>
  </si>
  <si>
    <t>Informe Analítico de la Deuda Pública y Otros Pasivos - LDF</t>
  </si>
  <si>
    <t>Del 1 de enero al 31 de diciembre de 2021 (b)</t>
  </si>
  <si>
    <t>(PESOS)</t>
  </si>
  <si>
    <t xml:space="preserve">Denominación de la Deuda Pública y Otros Pasivos (c) </t>
  </si>
  <si>
    <t>Saldo al 31 de diciembre de 2020 (d)</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</si>
  <si>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</si>
  <si>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</si>
  <si>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</si>
  <si>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</si>
  <si>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</si>
  <si>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</si>
  <si>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</si>
  <si>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</si>
  <si>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</si>
  <si>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BBVA Bancomer</t>
  </si>
  <si>
    <t>HSBC</t>
  </si>
  <si>
    <t>Banorte</t>
  </si>
  <si>
    <t>Multiva</t>
  </si>
  <si>
    <t>Bansi</t>
  </si>
  <si>
    <t>Santander</t>
  </si>
  <si>
    <t>BBVA</t>
  </si>
  <si>
    <t>Azteca</t>
  </si>
  <si>
    <t>a2) Títulos y Valores</t>
  </si>
  <si>
    <t>a3) Arrendamientos Financieros</t>
  </si>
  <si>
    <t>B. Largo Plazo (B=b1+b2+b3)</t>
  </si>
  <si>
    <t>b1) Instituciones de Crédito</t>
  </si>
  <si>
    <t>1/</t>
  </si>
  <si>
    <t>Banco del Bajío</t>
  </si>
  <si>
    <t>Bancomer</t>
  </si>
  <si>
    <t>Banobras</t>
  </si>
  <si>
    <t>b2) Títulos y Valores</t>
  </si>
  <si>
    <t>b3) Arrendamientos Financieros</t>
  </si>
  <si>
    <t>2. Otros Pasivos</t>
  </si>
  <si>
    <t>3. Total de la Deuda Pública y Otros Pasivos
(3=1+2)</t>
  </si>
  <si>
    <r>
      <t xml:space="preserve">4. Deuda Contingente </t>
    </r>
    <r>
      <rPr>
        <b/>
        <vertAlign val="subscript"/>
        <sz val="7"/>
        <color indexed="8"/>
        <rFont val="Calibri"/>
        <family val="2"/>
        <scheme val="minor"/>
      </rPr>
      <t>1</t>
    </r>
    <r>
      <rPr>
        <b/>
        <sz val="10"/>
        <color indexed="8"/>
        <rFont val="Calibri"/>
        <family val="2"/>
        <scheme val="minor"/>
      </rPr>
      <t xml:space="preserve"> (informativo)</t>
    </r>
  </si>
  <si>
    <t>*</t>
  </si>
  <si>
    <t>A.</t>
  </si>
  <si>
    <t>B.</t>
  </si>
  <si>
    <t>**</t>
  </si>
  <si>
    <t>C.</t>
  </si>
  <si>
    <t>Emision Bursatil PEAJE</t>
  </si>
  <si>
    <r>
      <t xml:space="preserve">5. Valor de Instrumentos Bono Cupón Cero </t>
    </r>
    <r>
      <rPr>
        <b/>
        <vertAlign val="subscript"/>
        <sz val="10"/>
        <color indexed="8"/>
        <rFont val="Calibri"/>
        <family val="2"/>
        <scheme val="minor"/>
      </rPr>
      <t xml:space="preserve"> 2</t>
    </r>
    <r>
      <rPr>
        <b/>
        <sz val="10"/>
        <color indexed="8"/>
        <rFont val="Calibri"/>
        <family val="2"/>
        <scheme val="minor"/>
      </rPr>
      <t xml:space="preserve"> (Informativo)</t>
    </r>
  </si>
  <si>
    <t>Banobras ***</t>
  </si>
  <si>
    <t>Obligaciones a Corto Plazo (k)</t>
  </si>
  <si>
    <t>Monto
Contratado (l)</t>
  </si>
  <si>
    <t>Plazo Pactado (m)</t>
  </si>
  <si>
    <t>Tasa de Interés
(n)</t>
  </si>
  <si>
    <t>Comisiones y Costos Relacionados (o)</t>
  </si>
  <si>
    <t>Tasa Efectiva
(p)</t>
  </si>
  <si>
    <t>TIIE + 0.77%</t>
  </si>
  <si>
    <t>TIIE + 0.67%</t>
  </si>
  <si>
    <t>TIIE + 3.25%</t>
  </si>
  <si>
    <t>D.</t>
  </si>
  <si>
    <t>TIIE + 1.42%</t>
  </si>
  <si>
    <t>E.</t>
  </si>
  <si>
    <t>TIIE + 1.70%</t>
  </si>
  <si>
    <t>F.</t>
  </si>
  <si>
    <t>TIIE + 2.25%</t>
  </si>
  <si>
    <t>G.</t>
  </si>
  <si>
    <t>TIIE + 2.44%</t>
  </si>
  <si>
    <t>H.</t>
  </si>
  <si>
    <t>TIIE + 2.74%</t>
  </si>
  <si>
    <t>I.</t>
  </si>
  <si>
    <t>J.</t>
  </si>
  <si>
    <t>TIIE + 2.73%</t>
  </si>
  <si>
    <t>K.</t>
  </si>
  <si>
    <t>TIIE + 2.41%</t>
  </si>
  <si>
    <t>L.</t>
  </si>
  <si>
    <t>TIIE + 2.31%</t>
  </si>
  <si>
    <t>M.</t>
  </si>
  <si>
    <t>TIIE + 2.70%</t>
  </si>
  <si>
    <t>N.</t>
  </si>
  <si>
    <t>TIIE + 3.49%</t>
  </si>
  <si>
    <t>Ñ.</t>
  </si>
  <si>
    <t>TIIE + 2.99%</t>
  </si>
  <si>
    <t>O.</t>
  </si>
  <si>
    <t>TIIE + 2.00%</t>
  </si>
  <si>
    <t>P.</t>
  </si>
  <si>
    <t>TIIE + 1.30%</t>
  </si>
  <si>
    <t>Q.</t>
  </si>
  <si>
    <t>TIIE + 1.00%</t>
  </si>
  <si>
    <t>R.</t>
  </si>
  <si>
    <t>TIIE + 0.95%</t>
  </si>
  <si>
    <t>S.</t>
  </si>
  <si>
    <t>T.</t>
  </si>
  <si>
    <t>TIIE + 0.87%</t>
  </si>
  <si>
    <t>U.</t>
  </si>
  <si>
    <t>TIIE + 0.92%</t>
  </si>
  <si>
    <t>V.</t>
  </si>
  <si>
    <t>TIIE + 0.69%</t>
  </si>
  <si>
    <t>W.</t>
  </si>
  <si>
    <t>TIIE + 1.11%</t>
  </si>
  <si>
    <t>X.</t>
  </si>
  <si>
    <t>TIIE + 1.21%</t>
  </si>
  <si>
    <t>Y.</t>
  </si>
  <si>
    <t>TIIE + 1.46%</t>
  </si>
  <si>
    <t>Z.</t>
  </si>
  <si>
    <t>TIIE + 1.50%</t>
  </si>
  <si>
    <t>AA.</t>
  </si>
  <si>
    <t>TIIE + 1.65%</t>
  </si>
  <si>
    <t>BB.</t>
  </si>
  <si>
    <t>TIIE + 2.04%</t>
  </si>
  <si>
    <t>CC.</t>
  </si>
  <si>
    <t>TIIE + 2.39%</t>
  </si>
  <si>
    <t>DD.</t>
  </si>
  <si>
    <t>TIIE + 1.40%</t>
  </si>
  <si>
    <t>EE.</t>
  </si>
  <si>
    <t>FF.</t>
  </si>
  <si>
    <t>TIIE + 0.90%</t>
  </si>
  <si>
    <t>GG.</t>
  </si>
  <si>
    <t>TIIE + 2.08%</t>
  </si>
  <si>
    <r>
      <rPr>
        <b/>
        <vertAlign val="subscript"/>
        <sz val="10"/>
        <color theme="1"/>
        <rFont val="Calibri"/>
        <family val="2"/>
        <scheme val="minor"/>
      </rPr>
      <t>1</t>
    </r>
    <r>
      <rPr>
        <b/>
        <vertAlign val="subscript"/>
        <sz val="11"/>
        <color theme="1"/>
        <rFont val="Calibri"/>
        <family val="2"/>
        <scheme val="minor"/>
      </rPr>
      <t xml:space="preserve"> </t>
    </r>
    <r>
      <rPr>
        <sz val="10"/>
        <color theme="1"/>
        <rFont val="Calibri"/>
        <family val="2"/>
        <scheme val="minor"/>
      </rPr>
      <t>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r>
  </si>
  <si>
    <r>
      <rPr>
        <vertAlign val="subscript"/>
        <sz val="10"/>
        <color theme="1"/>
        <rFont val="Calibri"/>
        <family val="2"/>
        <scheme val="minor"/>
      </rPr>
      <t>2</t>
    </r>
    <r>
      <rPr>
        <sz val="10"/>
        <color theme="1"/>
        <rFont val="Calibri"/>
        <family val="2"/>
        <scheme val="minor"/>
      </rPr>
      <t xml:space="preserve"> Se refiere al valor del Bono Cupón Cero que respalda el pago de los créditos asociados al mismo (Activo). </t>
    </r>
  </si>
  <si>
    <t>* Deuda contratada por la Comision Estatal de Vivienda, Suelo e Infraestructura el servicio de la Deuda es pagada con ingresos propios del organismo, el Estado solo es Deudor Solidario.</t>
  </si>
  <si>
    <t>**Las Emisiones bursátiles emitidas por Fideicomisos Carreteros y  CréditosBbancarios respaldados por cuotas de PEAJE, no tienen recurso en contra del Estado, es decir, sólo son pagadas y garantizadas con recursos provenientes de flujos carreteros, el comportamiento del saldo, comparado con el ejercicio anterior, es debido a la actualización del INPC ya que una parte se emitió en UDIS,  el saldo es actualizado después de la fecha de pago de cada cupón. Las emisiones bursátiles emitidas en UDI´s tienen una variacion de saldo  por el valor de la UDI en referencia.  El saldo en UDIS al 31 de diciembre de 2020 era de 2,198,539,324.8 UDIS y el saldo de acuerdo al último pago de servicio de la deuda en agosto 2021 es de 2,151,505,389.60 UDIS. El valor de la UDI a la fecha de pago fue de $6.891608 pesos.</t>
  </si>
  <si>
    <t xml:space="preserve">1/ Créditos autorizados con base en la autorización emitida por el Congreso del Estado, mediante Decreto No. LXVI/AUOBF/0227/2018 I P.O., para refinanciar diversos financiamientos vigentes, entre ellos el Crédito Sindicado, el Crédito con el Banco Interacciones y la Emisión Bursátil (Contingente) del ISN, los Bonos Cupón Cero de 1,400 mdp, 1,200 mdp y 1,020 mdp y las Emisiones Bursátiles de peaje CHIHCB 13-2 y CHIHCB 13.  </t>
  </si>
  <si>
    <t>Del 1 de enero al 31 de diciembre de 2022 (b)</t>
  </si>
  <si>
    <t>Saldo al 31 de diciembre de 2021 (d)</t>
  </si>
  <si>
    <t>TIIE + 0.72</t>
  </si>
  <si>
    <t xml:space="preserve">TIIE + 0.43 </t>
  </si>
  <si>
    <t>TIIE + 0.40</t>
  </si>
  <si>
    <t>TIIE + 0.45</t>
  </si>
  <si>
    <t>TIIE + 0.47</t>
  </si>
  <si>
    <t>TIIE + 0.66</t>
  </si>
  <si>
    <t>**Las Emisiones bursátiles emitidas por Fideicomisos Carreteros y  Créditos Bancarios respaldados por cuotas de PEAJE, no tienen recurso en contra del Estado, es decir, sólo son pagadas y garantizadas con recursos provenientes de flujos carreteros, el comportamiento del saldo, comparado con el ejercicio anterior, es debido a la actualización del INPC ya que una parte se emitió en UDIS,  el saldo es actualizado después de la fecha de pago de cada cupón. Las emisiones bursátiles emitidas en UDI´s tienen una variacion de saldo  por el valor de la UDI en referencia.  Las emisiones bursátiles emitidas en UDI´s tienen una variacion de saldo  por el valor de la UDI en referencia.  El saldo en UDIS al 31 de diciembre de 2021 era de 2,151,505,389.60 UDIS.  El valor de la UDI a la fecha de pago fue de $6.891608 pesos.
En febrero 2022 el valor de la emisión era de 2,126,205,547.20 UDIS y el valor de la UDI a la fecha de pago fue de $7.150472 pesos. De acuerdo al último pago de servicio de la deuda en agosto 2022 el valor de la emisión es de 2,099,644,351.2 UDIS. El valor de la UDI a la fecha de pago fue de $7.452286 pesos.
El saldo en UDIS al 31 de diciembre de 2021 era de 2,151,505,389.60 UDIS. El valor de la UDI a la fecha de pago fue de $6.891608 pesos. De acuerdo al último pago de servicio de la deuda en agosto 2022 el valor de la emisión es de 2,099,644,351.2 UDIS. El valor de la UDI a la fecha de pago fue de $7.452286 pesos</t>
  </si>
  <si>
    <t>*** Se presenta el Valor del Bono Cupón Cero al 31 de diciembre de 2022.</t>
  </si>
  <si>
    <t>Del 1 de enero al 31 Diciembre de 2023 (b)</t>
  </si>
  <si>
    <t>Saldo al 31 de diciembre de 2022 (d)</t>
  </si>
  <si>
    <t xml:space="preserve">HSBC </t>
  </si>
  <si>
    <t xml:space="preserve">FAFEF </t>
  </si>
  <si>
    <t>Banobras 169 MDP</t>
  </si>
  <si>
    <t>Banobras 166 MDP</t>
  </si>
  <si>
    <t>FAIS</t>
  </si>
  <si>
    <t xml:space="preserve">banorte </t>
  </si>
  <si>
    <t>TIEE + 0.72</t>
  </si>
  <si>
    <t>TIEE + 0.43</t>
  </si>
  <si>
    <t>TIEE + 0.40</t>
  </si>
  <si>
    <t xml:space="preserve">TIEE + 0.40 </t>
  </si>
  <si>
    <t>TIEE + 0.45</t>
  </si>
  <si>
    <t>TIEE + 0.47</t>
  </si>
  <si>
    <t>TIEE +0.66</t>
  </si>
  <si>
    <r>
      <t>**Las Emisiones bursátiles emitidas por Fideicomisos Carreteros y  Créditos Bancarios respaldados por cuotas de PEAJE, no tienen recurso en contra del Estado, es decir, sólo son pagadas y garantizadas con recursos provenientes de flujos carreteros, el comportamiento del saldo, comparado con el ejercicio anterior, es debido a la actualización del INPC ya que una parte se emitió en UDIS,  el saldo es actualizado después de la fecha de pago de cada cupón. Las emisiones bursátiles emitidas en UDI´s tienen una variacion de saldo  por el valor de la UDI en referencia.  Las emisiones bursátiles emitidas en UDI´s tienen una variacion de saldo  por el valor de la UDI en referencia.  En gosto 2022 el valor de la emisión es de 2,099,644,351.2 UDIS. El valor de la UDI a la fecha de pago fue de $7.452286 pesos. El saldo en UDIS al 31 de diciembre de 2022 era de 2,099,644,351.2 UDIS. El valor de la UDI a la fecha de pago fue de $7.452286 pesos. De acuerdo al último pago de servicio de la deuda en agosto</t>
    </r>
    <r>
      <rPr>
        <b/>
        <sz val="10"/>
        <color theme="1"/>
        <rFont val="Calibri"/>
        <family val="2"/>
        <scheme val="minor"/>
      </rPr>
      <t xml:space="preserve"> </t>
    </r>
    <r>
      <rPr>
        <sz val="10"/>
        <color theme="1"/>
        <rFont val="Calibri"/>
        <family val="2"/>
        <scheme val="minor"/>
      </rPr>
      <t xml:space="preserve">2023 valor de la emisión es de  2,042,471,073.60  UDIS. El valor de la UDI a la fecha de pago fue de $7.809109 pesos.
</t>
    </r>
  </si>
  <si>
    <t>*** Se presenta el Valor Nominal del Bono Cupón Cero al mes de Septiembre de 2023 debido a que no se recibieron en tiempo al saldo al 31 de diciembre de 2023 por parte de Banobras. Se actualizara en el siguiente trimestre.</t>
  </si>
  <si>
    <t>31 de Diciembre 2020</t>
  </si>
  <si>
    <t>Del 1 de enero al 31 de diciembre de 2024 (b)</t>
  </si>
  <si>
    <t>Saldo al 31 de diciembre de 2023 (d)</t>
  </si>
  <si>
    <t xml:space="preserve">Multiva </t>
  </si>
  <si>
    <t>Banobras SIC 422</t>
  </si>
  <si>
    <t>Banobras SIC 423</t>
  </si>
  <si>
    <t xml:space="preserve">Banorte </t>
  </si>
  <si>
    <t>Banobras 143 MDP</t>
  </si>
  <si>
    <t>Banobras 195 MDP</t>
  </si>
  <si>
    <t>Banobras 247 MDP</t>
  </si>
  <si>
    <t>Banobras 56 MDP</t>
  </si>
  <si>
    <t>TIIE + 0.54</t>
  </si>
  <si>
    <t>TIIE + 0.55</t>
  </si>
  <si>
    <t>TIIE + 0.35</t>
  </si>
  <si>
    <t>TIIE + 0.57</t>
  </si>
  <si>
    <t>TIIE + 0.67</t>
  </si>
  <si>
    <t>TIIE + 0.50</t>
  </si>
  <si>
    <t>TIIE + 0.51</t>
  </si>
  <si>
    <t>TIIE + 0.53</t>
  </si>
  <si>
    <t xml:space="preserve">**Las Emisiones bursátiles emitidas por Fideicomisos Carreteros y  Créditos Bancarios respaldados por cuotas de PEAJE, no tienen recurso en contra del Estado, es decir, sólo son pagadas y garantizadas con recursos provenientes de flujos carreteros, el comportamiento del saldo, comparado con el ejercicio anterior, es debido a la actualización del INPC ya que una parte se emitió en UDIS,  el saldo es actualizado después de la fecha de pago de cada cupón. Las emisiones bursátiles emitidas en UDI´s tienen una variacion de saldo  por el valor de la UDI en referencia.  Las emisiones bursátiles emitidas en UDI´s tienen una variacion de saldo  por el valor de la UDI en referencia. El saldo en UDIS al 31 de diciembre de 2023 era de 2,042,471,073.60 UDIS. El valor de la UDI a la fecha de pago fue de $7.809109 pesos. De acuerdo al último pago de servicio de la deuda en agosto 2024 valor de la emisión es de 1,979,451,907.20 UDIS. El valor de la UDI a la fecha de pago fue de $8.244821 pesos.
</t>
  </si>
  <si>
    <t>31 de Diciembre 2024****</t>
  </si>
  <si>
    <t>**** Se liquido la Deuda Contingente.</t>
  </si>
  <si>
    <t>Del 1 de enero al 31 de diciembre de 2025 (b)</t>
  </si>
  <si>
    <t>Saldo al 31 de diciembre de 2024 (d)</t>
  </si>
  <si>
    <t xml:space="preserve">Bansi </t>
  </si>
  <si>
    <t xml:space="preserve">Azteca </t>
  </si>
  <si>
    <t xml:space="preserve">BBVA </t>
  </si>
  <si>
    <t xml:space="preserve">Scotiabank </t>
  </si>
  <si>
    <t>Bancomer**</t>
  </si>
  <si>
    <t>Santander**</t>
  </si>
  <si>
    <t>HSBC **</t>
  </si>
  <si>
    <t>Bancomer***</t>
  </si>
  <si>
    <t>Banorte **</t>
  </si>
  <si>
    <t xml:space="preserve">Banobras sic 692 a </t>
  </si>
  <si>
    <t>Banobras sic 693 b</t>
  </si>
  <si>
    <t>BBVA *</t>
  </si>
  <si>
    <t>Santander*</t>
  </si>
  <si>
    <t>Banorte*</t>
  </si>
  <si>
    <t xml:space="preserve">Banobras sic 813  a </t>
  </si>
  <si>
    <t xml:space="preserve">Banobras sic 812 b </t>
  </si>
  <si>
    <t>***</t>
  </si>
  <si>
    <t>TIIE + 0.49</t>
  </si>
  <si>
    <t>TIIE + 0.59</t>
  </si>
  <si>
    <t>TIIE + 0.68</t>
  </si>
  <si>
    <t>TIIE + 1.80</t>
  </si>
  <si>
    <t>TIIE + 0.52</t>
  </si>
  <si>
    <t>TIIE + 0.58</t>
  </si>
  <si>
    <t xml:space="preserve">* Se dispuso en 2T25 un total de por refinanciamiento $ 9,621,379,240.19 </t>
  </si>
  <si>
    <t>** Se prepagaron créditos por refinanciamiento</t>
  </si>
  <si>
    <t>**Las Emisiones bursátiles emitidas por Fideicomisos Carreteros y  Créditos Bancarios respaldados por cuotas de PEAJE, no tienen recurso en contra del Estado, es decir, sólo son pagadas y garantizadas con recursos provenientes de flujos carreteros, el comportamiento del saldo, comparado con el ejercicio anterior, es debido a la actualización del INPC ya que una parte se emitió en UDIS,  el saldo es actualizado después de la fecha de pago de cada cupón. Las emisiones bursátiles emitidas en UDI´s tienen una variacion de saldo  por el valor de la UDI en referencia.  Las emisiones bursátiles emitidas en UDI´s tienen una variación de saldo  por el valor de la UDI en referencia.  El saldo en UDIS al mes de agosto de 2025 era de 1,945,565,157.60 UDIS, el valor de la UDI a la fecha de pago fue de $8.388222 pesos. De acuerdo al último pago de servicio de la deuda en agosto 2025 valor al final de la emisión es de 1,909,980,432.00 UDIS., el valor de la UDI a la fecha de pago fue de $8.535370 pesos.</t>
  </si>
  <si>
    <t>*** En relación con el crédito BBVA por $830 millones de pesos se presenta una diferencia de $3,000 entre la amotizacion reportada en el reporte 3T25 y 4T25, tras identificar que el monto de la amortización era menor al enviado inicialmente por la institución bancaria en la solicitud de pago, BBVA devolvió el excedente en tres parcialidades, siendo la última recibida el 16 de octubre de 2025. Al haberse realizado la devolución posterior al cierre del trimestre 3T25, el ajuste realizo al cierre del mes de octubre.</t>
  </si>
  <si>
    <t>31 de Diciembre 2025</t>
  </si>
  <si>
    <t>COMPARATIVO DE LA DEUDA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</si>
</sst>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 #,##0_-;\-* #,##0_-;_-* &quot;-&quot;??_-;_-@_-"/>
    <numFmt numFmtId="165" formatCode="_-&quot;$&quot;* #,##0_-;\-&quot;$&quot;* #,##0_-;_-&quot;$&quot;* &quot;-&quot;??_-;_-@_-"/>
    <numFmt numFmtId="166" formatCode="0.0"/>
    <numFmt numFmtId="167" formatCode="_(&quot;$&quot;* #,##0.00_);_(&quot;$&quot;* \(#,##0.00\);_(&quot;$&quot;* &quot;-&quot;??_);_(@_)"/>
    <numFmt numFmtId="168" formatCode="0.0000%"/>
  </numFmts>
  <fonts count="29"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1"/>
      <color theme="1"/>
      <name val="Calibri"/>
      <family val="2"/>
      <scheme val="minor"/>
    </font>
    <font>
      <sz val="11"/>
      <color theme="0"/>
      <name val="Calibri"/>
      <family val="2"/>
      <scheme val="minor"/>
    </font>
    <font>
      <b/>
      <sz val="14"/>
      <color indexed="8"/>
      <name val="Calibri"/>
      <family val="2"/>
      <scheme val="minor"/>
    </font>
    <font>
      <b/>
      <sz val="13"/>
      <color indexed="8"/>
      <name val="Calibri"/>
      <family val="2"/>
      <scheme val="minor"/>
    </font>
    <font>
      <b/>
      <sz val="12"/>
      <color indexed="8"/>
      <name val="Calibri"/>
      <family val="2"/>
      <scheme val="minor"/>
    </font>
    <font>
      <b/>
      <sz val="10"/>
      <color indexed="8"/>
      <name val="Calibri"/>
      <family val="2"/>
      <scheme val="minor"/>
    </font>
    <font>
      <sz val="10"/>
      <name val="Arial"/>
      <family val="2"/>
    </font>
    <font>
      <b/>
      <sz val="9"/>
      <color theme="0"/>
      <name val="Arial"/>
      <family val="2"/>
    </font>
    <font>
      <b/>
      <sz val="10"/>
      <name val="Calibri"/>
      <family val="2"/>
      <scheme val="minor"/>
    </font>
    <font>
      <sz val="10"/>
      <color indexed="8"/>
      <name val="Calibri"/>
      <family val="2"/>
      <scheme val="minor"/>
    </font>
    <font>
      <sz val="10"/>
      <color theme="0"/>
      <name val="Calibri"/>
      <family val="2"/>
      <scheme val="minor"/>
    </font>
    <font>
      <sz val="10"/>
      <name val="Times New Roman"/>
      <family val="1"/>
      <charset val="204"/>
    </font>
    <font>
      <sz val="7"/>
      <color theme="1"/>
      <name val="Calibri"/>
      <family val="2"/>
      <scheme val="minor"/>
    </font>
    <font>
      <sz val="10"/>
      <name val="Calibri"/>
      <family val="2"/>
      <scheme val="minor"/>
    </font>
    <font>
      <b/>
      <i/>
      <sz val="9"/>
      <color theme="1"/>
      <name val="Arial"/>
      <family val="2"/>
    </font>
    <font>
      <b/>
      <vertAlign val="subscript"/>
      <sz val="7"/>
      <color indexed="8"/>
      <name val="Calibri"/>
      <family val="2"/>
      <scheme val="minor"/>
    </font>
    <font>
      <b/>
      <vertAlign val="subscript"/>
      <sz val="10"/>
      <color indexed="8"/>
      <name val="Calibri"/>
      <family val="2"/>
      <scheme val="minor"/>
    </font>
    <font>
      <b/>
      <sz val="10"/>
      <color rgb="FFFF0000"/>
      <name val="Calibri"/>
      <family val="2"/>
      <scheme val="minor"/>
    </font>
    <font>
      <sz val="11"/>
      <name val="Calibri"/>
      <family val="2"/>
      <scheme val="minor"/>
    </font>
    <font>
      <sz val="10"/>
      <color rgb="FFFF0000"/>
      <name val="Calibri"/>
      <family val="2"/>
      <scheme val="minor"/>
    </font>
    <font>
      <b/>
      <vertAlign val="subscript"/>
      <sz val="10"/>
      <color theme="1"/>
      <name val="Calibri"/>
      <family val="2"/>
      <scheme val="minor"/>
    </font>
    <font>
      <b/>
      <vertAlign val="subscript"/>
      <sz val="11"/>
      <color theme="1"/>
      <name val="Calibri"/>
      <family val="2"/>
      <scheme val="minor"/>
    </font>
    <font>
      <vertAlign val="subscript"/>
      <sz val="10"/>
      <color theme="1"/>
      <name val="Calibri"/>
      <family val="2"/>
      <scheme val="minor"/>
    </font>
    <font>
      <b/>
      <i/>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0070C0"/>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theme="1"/>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1" fillId="0" borderId="0"/>
    <xf numFmtId="0" fontId="11" fillId="0" borderId="0"/>
  </cellStyleXfs>
  <cellXfs count="206">
    <xf numFmtId="0" fontId="0" fillId="0" borderId="0" xfId="0"/>
    <xf numFmtId="0" fontId="2" fillId="0" borderId="0" xfId="0" applyFont="1"/>
    <xf numFmtId="0" fontId="3" fillId="0" borderId="0" xfId="0" applyFont="1"/>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2" borderId="0" xfId="0" applyFont="1" applyFill="1" applyAlignment="1">
      <alignment horizontal="center"/>
    </xf>
    <xf numFmtId="0" fontId="3" fillId="0" borderId="0" xfId="0" applyFont="1" applyAlignment="1">
      <alignment horizontal="center" vertical="center"/>
    </xf>
    <xf numFmtId="9" fontId="2" fillId="0" borderId="0" xfId="1" applyNumberFormat="1" applyFont="1" applyAlignment="1">
      <alignment horizontal="center" vertical="center"/>
    </xf>
    <xf numFmtId="43" fontId="2" fillId="0" borderId="0" xfId="1" applyFont="1" applyAlignment="1">
      <alignment horizontal="center" vertical="center"/>
    </xf>
    <xf numFmtId="9" fontId="3" fillId="2" borderId="0" xfId="1" applyNumberFormat="1" applyFont="1" applyFill="1" applyAlignment="1">
      <alignment horizontal="center" vertical="center"/>
    </xf>
    <xf numFmtId="0" fontId="2" fillId="0" borderId="0" xfId="0" applyFont="1" applyAlignment="1">
      <alignment horizontal="center" vertical="center"/>
    </xf>
    <xf numFmtId="9" fontId="2" fillId="0" borderId="0" xfId="2" applyFont="1" applyAlignment="1">
      <alignment horizontal="center" vertical="center"/>
    </xf>
    <xf numFmtId="9" fontId="3" fillId="2" borderId="0" xfId="2" applyFont="1" applyFill="1" applyAlignment="1">
      <alignment horizontal="center" vertical="center"/>
    </xf>
    <xf numFmtId="164" fontId="2" fillId="0" borderId="0" xfId="1" applyNumberFormat="1" applyFont="1"/>
    <xf numFmtId="164" fontId="3" fillId="2" borderId="0" xfId="1" applyNumberFormat="1" applyFont="1" applyFill="1"/>
    <xf numFmtId="10" fontId="2" fillId="0" borderId="0" xfId="2" applyNumberFormat="1" applyFont="1"/>
    <xf numFmtId="43" fontId="2" fillId="0" borderId="0" xfId="0" applyNumberFormat="1" applyFont="1"/>
    <xf numFmtId="43" fontId="2" fillId="0" borderId="0" xfId="1" applyFont="1"/>
    <xf numFmtId="3" fontId="0" fillId="0" borderId="0" xfId="0" applyNumberFormat="1"/>
    <xf numFmtId="43" fontId="0" fillId="0" borderId="0" xfId="1" applyFont="1"/>
    <xf numFmtId="0" fontId="12" fillId="3" borderId="1" xfId="4" applyFont="1" applyFill="1" applyBorder="1" applyAlignment="1">
      <alignment horizontal="center" vertical="center" wrapText="1"/>
    </xf>
    <xf numFmtId="0" fontId="10" fillId="0" borderId="1" xfId="0" applyFont="1" applyBorder="1" applyAlignment="1">
      <alignment vertical="center"/>
    </xf>
    <xf numFmtId="0" fontId="10" fillId="0" borderId="2" xfId="0" applyFont="1" applyBorder="1" applyAlignment="1">
      <alignment vertical="center"/>
    </xf>
    <xf numFmtId="43" fontId="10" fillId="0" borderId="2" xfId="1" applyFont="1" applyFill="1" applyBorder="1" applyAlignment="1">
      <alignment vertical="center"/>
    </xf>
    <xf numFmtId="164" fontId="10" fillId="0" borderId="3" xfId="1" applyNumberFormat="1" applyFont="1" applyFill="1" applyBorder="1" applyAlignment="1">
      <alignment vertical="center"/>
    </xf>
    <xf numFmtId="43" fontId="0" fillId="0" borderId="0" xfId="1" applyFont="1" applyBorder="1"/>
    <xf numFmtId="0" fontId="2" fillId="0" borderId="4" xfId="0" applyFont="1" applyBorder="1"/>
    <xf numFmtId="0" fontId="10" fillId="0" borderId="5" xfId="0" applyFont="1" applyBorder="1" applyAlignment="1">
      <alignment vertical="center"/>
    </xf>
    <xf numFmtId="0" fontId="10" fillId="0" borderId="5" xfId="0" applyFont="1" applyBorder="1" applyAlignment="1">
      <alignment horizontal="center" vertical="center"/>
    </xf>
    <xf numFmtId="43" fontId="13" fillId="0" borderId="5" xfId="1" applyFont="1" applyFill="1" applyBorder="1" applyAlignment="1">
      <alignment vertical="top" wrapText="1"/>
    </xf>
    <xf numFmtId="43" fontId="3" fillId="0" borderId="5" xfId="1" applyFont="1" applyFill="1" applyBorder="1"/>
    <xf numFmtId="164" fontId="2" fillId="0" borderId="6" xfId="1" applyNumberFormat="1" applyFont="1" applyFill="1" applyBorder="1"/>
    <xf numFmtId="0" fontId="2" fillId="0" borderId="7" xfId="0" applyFont="1" applyBorder="1"/>
    <xf numFmtId="0" fontId="10" fillId="0" borderId="0" xfId="0" applyFont="1" applyAlignment="1">
      <alignment horizontal="left" vertical="center"/>
    </xf>
    <xf numFmtId="0" fontId="10" fillId="0" borderId="0" xfId="0" applyFont="1" applyAlignment="1">
      <alignment horizontal="right" vertical="center"/>
    </xf>
    <xf numFmtId="43" fontId="13" fillId="0" borderId="0" xfId="1" applyFont="1" applyFill="1" applyBorder="1" applyAlignment="1">
      <alignment vertical="top" wrapText="1"/>
    </xf>
    <xf numFmtId="164" fontId="13" fillId="0" borderId="8" xfId="1" applyNumberFormat="1" applyFont="1" applyFill="1" applyBorder="1" applyAlignment="1">
      <alignment vertical="top" wrapText="1"/>
    </xf>
    <xf numFmtId="0" fontId="0" fillId="0" borderId="7" xfId="0" applyBorder="1"/>
    <xf numFmtId="0" fontId="14" fillId="0" borderId="0" xfId="0" applyFont="1" applyAlignment="1">
      <alignment vertical="center"/>
    </xf>
    <xf numFmtId="0" fontId="14" fillId="0" borderId="0" xfId="0" applyFont="1" applyAlignment="1">
      <alignment horizontal="right" vertical="center"/>
    </xf>
    <xf numFmtId="0" fontId="14" fillId="0" borderId="0" xfId="0" applyFont="1" applyAlignment="1">
      <alignment horizontal="left" vertical="center"/>
    </xf>
    <xf numFmtId="43" fontId="2" fillId="0" borderId="0" xfId="1" applyFont="1" applyFill="1" applyBorder="1"/>
    <xf numFmtId="164" fontId="2" fillId="0" borderId="0" xfId="1" applyNumberFormat="1" applyFont="1" applyFill="1" applyBorder="1"/>
    <xf numFmtId="164" fontId="2" fillId="0" borderId="8" xfId="1" applyNumberFormat="1" applyFont="1" applyFill="1" applyBorder="1"/>
    <xf numFmtId="43" fontId="0" fillId="0" borderId="0" xfId="1" applyFont="1" applyFill="1"/>
    <xf numFmtId="43" fontId="15" fillId="0" borderId="0" xfId="1" applyFont="1" applyFill="1" applyBorder="1" applyAlignment="1">
      <alignment vertical="center"/>
    </xf>
    <xf numFmtId="43" fontId="2" fillId="0" borderId="8" xfId="1" applyFont="1" applyFill="1" applyBorder="1"/>
    <xf numFmtId="0" fontId="14" fillId="0" borderId="7" xfId="0" applyFont="1" applyBorder="1" applyAlignment="1">
      <alignment vertical="center"/>
    </xf>
    <xf numFmtId="44" fontId="2" fillId="0" borderId="0" xfId="1" applyNumberFormat="1" applyFont="1" applyFill="1" applyBorder="1"/>
    <xf numFmtId="43" fontId="0" fillId="0" borderId="0" xfId="1" applyFont="1" applyFill="1" applyBorder="1"/>
    <xf numFmtId="43" fontId="16" fillId="0" borderId="0" xfId="1" applyFont="1" applyFill="1" applyBorder="1" applyAlignment="1">
      <alignment vertical="top" wrapText="1"/>
    </xf>
    <xf numFmtId="43" fontId="16" fillId="0" borderId="8" xfId="1" applyFont="1" applyFill="1" applyBorder="1" applyAlignment="1">
      <alignment vertical="top" wrapText="1"/>
    </xf>
    <xf numFmtId="0" fontId="10" fillId="0" borderId="7" xfId="0" applyFont="1" applyBorder="1" applyAlignment="1">
      <alignment vertical="center"/>
    </xf>
    <xf numFmtId="0" fontId="10" fillId="0" borderId="0" xfId="0" applyFont="1" applyAlignment="1">
      <alignment vertical="center"/>
    </xf>
    <xf numFmtId="43" fontId="10" fillId="0" borderId="0" xfId="1" applyFont="1" applyFill="1" applyBorder="1" applyAlignment="1">
      <alignment vertical="center"/>
    </xf>
    <xf numFmtId="164" fontId="10" fillId="0" borderId="8" xfId="1" applyNumberFormat="1" applyFont="1" applyFill="1" applyBorder="1" applyAlignment="1">
      <alignment vertical="center"/>
    </xf>
    <xf numFmtId="43" fontId="3" fillId="0" borderId="0" xfId="1" applyFont="1" applyFill="1" applyBorder="1"/>
    <xf numFmtId="0" fontId="17" fillId="0" borderId="0" xfId="0" applyFont="1" applyAlignment="1">
      <alignment horizontal="left"/>
    </xf>
    <xf numFmtId="0" fontId="17" fillId="0" borderId="0" xfId="0" applyFont="1" applyAlignment="1">
      <alignment horizontal="right" vertical="center"/>
    </xf>
    <xf numFmtId="43" fontId="18" fillId="0" borderId="0" xfId="1" applyFont="1" applyFill="1" applyBorder="1"/>
    <xf numFmtId="164" fontId="2" fillId="0" borderId="8" xfId="1" applyNumberFormat="1" applyFont="1" applyFill="1" applyBorder="1" applyAlignment="1">
      <alignment horizontal="center"/>
    </xf>
    <xf numFmtId="164" fontId="18" fillId="0" borderId="0" xfId="1" applyNumberFormat="1" applyFont="1" applyFill="1" applyBorder="1"/>
    <xf numFmtId="164" fontId="3" fillId="0" borderId="0" xfId="1" applyNumberFormat="1" applyFont="1" applyFill="1" applyBorder="1"/>
    <xf numFmtId="0" fontId="15" fillId="0" borderId="0" xfId="0" applyFont="1"/>
    <xf numFmtId="0" fontId="14" fillId="0" borderId="0" xfId="0" applyFont="1" applyAlignment="1">
      <alignment horizontal="center" vertical="center"/>
    </xf>
    <xf numFmtId="43" fontId="19" fillId="0" borderId="0" xfId="1" applyFont="1" applyAlignment="1">
      <alignment horizontal="right" vertical="center"/>
    </xf>
    <xf numFmtId="0" fontId="2" fillId="0" borderId="9" xfId="0" applyFont="1" applyBorder="1"/>
    <xf numFmtId="0" fontId="14" fillId="0" borderId="10" xfId="0" applyFont="1" applyBorder="1" applyAlignment="1">
      <alignment vertical="center"/>
    </xf>
    <xf numFmtId="0" fontId="14" fillId="0" borderId="10" xfId="0" applyFont="1" applyBorder="1" applyAlignment="1">
      <alignment horizontal="right" vertical="center"/>
    </xf>
    <xf numFmtId="164" fontId="2" fillId="0" borderId="10" xfId="1" applyNumberFormat="1" applyFont="1" applyFill="1" applyBorder="1"/>
    <xf numFmtId="164" fontId="2" fillId="0" borderId="11" xfId="1" applyNumberFormat="1" applyFont="1" applyFill="1" applyBorder="1"/>
    <xf numFmtId="0" fontId="10" fillId="0" borderId="4" xfId="0" applyFont="1" applyBorder="1" applyAlignment="1">
      <alignment vertical="center"/>
    </xf>
    <xf numFmtId="43" fontId="10" fillId="0" borderId="5" xfId="1" applyFont="1" applyFill="1" applyBorder="1" applyAlignment="1">
      <alignment vertical="center"/>
    </xf>
    <xf numFmtId="164" fontId="10" fillId="0" borderId="5" xfId="1" applyNumberFormat="1" applyFont="1" applyFill="1" applyBorder="1" applyAlignment="1">
      <alignment vertical="center"/>
    </xf>
    <xf numFmtId="164" fontId="10" fillId="0" borderId="6" xfId="1" applyNumberFormat="1" applyFont="1" applyFill="1" applyBorder="1" applyAlignment="1">
      <alignment vertical="center"/>
    </xf>
    <xf numFmtId="43" fontId="10" fillId="0" borderId="5" xfId="3" applyNumberFormat="1" applyFont="1" applyFill="1" applyBorder="1" applyAlignment="1">
      <alignment vertical="center"/>
    </xf>
    <xf numFmtId="43" fontId="10" fillId="0" borderId="0" xfId="3" applyNumberFormat="1" applyFont="1" applyFill="1" applyBorder="1" applyAlignment="1">
      <alignment vertical="center"/>
    </xf>
    <xf numFmtId="165" fontId="10" fillId="0" borderId="3" xfId="3" applyNumberFormat="1" applyFont="1" applyFill="1" applyBorder="1" applyAlignment="1">
      <alignment vertical="center"/>
    </xf>
    <xf numFmtId="164" fontId="10" fillId="0" borderId="2" xfId="1" applyNumberFormat="1" applyFont="1" applyFill="1" applyBorder="1" applyAlignment="1">
      <alignment vertical="center"/>
    </xf>
    <xf numFmtId="0" fontId="2" fillId="0" borderId="0" xfId="0" applyFont="1" applyAlignment="1">
      <alignment horizontal="right"/>
    </xf>
    <xf numFmtId="43" fontId="0" fillId="0" borderId="0" xfId="1" applyFont="1" applyFill="1" applyAlignment="1">
      <alignment horizontal="center" vertical="center"/>
    </xf>
    <xf numFmtId="164" fontId="22" fillId="0" borderId="3" xfId="1" applyNumberFormat="1" applyFont="1" applyFill="1" applyBorder="1" applyAlignment="1">
      <alignment vertical="center"/>
    </xf>
    <xf numFmtId="0" fontId="23" fillId="0" borderId="0" xfId="0" applyFont="1"/>
    <xf numFmtId="43" fontId="23" fillId="0" borderId="0" xfId="1" applyFont="1" applyFill="1" applyAlignment="1"/>
    <xf numFmtId="43" fontId="0" fillId="0" borderId="0" xfId="1" applyFont="1" applyFill="1" applyAlignment="1"/>
    <xf numFmtId="43" fontId="22" fillId="0" borderId="8" xfId="1" applyFont="1" applyFill="1" applyBorder="1" applyAlignment="1">
      <alignment vertical="center"/>
    </xf>
    <xf numFmtId="0" fontId="15" fillId="0" borderId="0" xfId="0" applyFont="1" applyAlignment="1">
      <alignment vertical="center"/>
    </xf>
    <xf numFmtId="43" fontId="18" fillId="0" borderId="8" xfId="1" applyFont="1" applyFill="1" applyBorder="1" applyAlignment="1">
      <alignment horizontal="center" vertical="center"/>
    </xf>
    <xf numFmtId="164" fontId="15" fillId="0" borderId="0" xfId="1" applyNumberFormat="1" applyFont="1" applyFill="1" applyBorder="1"/>
    <xf numFmtId="43" fontId="23" fillId="0" borderId="0" xfId="1" applyFont="1" applyFill="1"/>
    <xf numFmtId="0" fontId="14" fillId="0" borderId="9" xfId="0" applyFont="1" applyBorder="1" applyAlignment="1">
      <alignment vertical="center"/>
    </xf>
    <xf numFmtId="164" fontId="24" fillId="0" borderId="11" xfId="1" applyNumberFormat="1" applyFont="1" applyFill="1" applyBorder="1"/>
    <xf numFmtId="0" fontId="6" fillId="0" borderId="0" xfId="0" applyFont="1"/>
    <xf numFmtId="164" fontId="24" fillId="0" borderId="0" xfId="1" applyNumberFormat="1" applyFont="1" applyFill="1" applyBorder="1"/>
    <xf numFmtId="164" fontId="2" fillId="0" borderId="0" xfId="1" applyNumberFormat="1" applyFont="1" applyBorder="1"/>
    <xf numFmtId="0" fontId="2" fillId="0" borderId="14" xfId="0" applyFont="1" applyBorder="1" applyAlignment="1">
      <alignment horizontal="center" vertical="center"/>
    </xf>
    <xf numFmtId="0" fontId="14" fillId="0" borderId="10" xfId="0" applyFont="1" applyBorder="1" applyAlignment="1">
      <alignment horizontal="left" vertical="center"/>
    </xf>
    <xf numFmtId="43" fontId="2" fillId="0" borderId="10" xfId="1" applyFont="1" applyFill="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164" fontId="2" fillId="0" borderId="10" xfId="1" applyNumberFormat="1" applyFont="1" applyFill="1" applyBorder="1" applyAlignment="1">
      <alignment horizontal="left" vertical="center" wrapText="1"/>
    </xf>
    <xf numFmtId="10" fontId="2" fillId="0" borderId="3" xfId="2" applyNumberFormat="1" applyFont="1" applyFill="1" applyBorder="1" applyAlignment="1">
      <alignment horizontal="center" vertical="center"/>
    </xf>
    <xf numFmtId="164" fontId="2" fillId="0" borderId="10" xfId="1" applyNumberFormat="1" applyFont="1" applyFill="1" applyBorder="1" applyAlignment="1">
      <alignment horizontal="center" vertical="center" wrapText="1"/>
    </xf>
    <xf numFmtId="166" fontId="2" fillId="0" borderId="10" xfId="0" applyNumberFormat="1" applyFont="1" applyBorder="1" applyAlignment="1">
      <alignment horizontal="center" vertical="center"/>
    </xf>
    <xf numFmtId="1" fontId="2" fillId="0" borderId="10" xfId="0" applyNumberFormat="1" applyFont="1" applyBorder="1" applyAlignment="1">
      <alignment horizontal="center" vertical="center"/>
    </xf>
    <xf numFmtId="43" fontId="2" fillId="0" borderId="10" xfId="1" applyFont="1" applyFill="1" applyBorder="1" applyAlignment="1">
      <alignment horizontal="center" vertical="center" wrapText="1"/>
    </xf>
    <xf numFmtId="10" fontId="2" fillId="0" borderId="0" xfId="2" applyNumberFormat="1" applyFont="1" applyBorder="1"/>
    <xf numFmtId="43" fontId="2" fillId="0" borderId="0" xfId="1" applyFont="1" applyFill="1" applyBorder="1" applyAlignment="1">
      <alignment horizontal="center" vertical="center"/>
    </xf>
    <xf numFmtId="1" fontId="2" fillId="0" borderId="0" xfId="0" applyNumberFormat="1" applyFont="1" applyAlignment="1">
      <alignment horizontal="center" vertical="center"/>
    </xf>
    <xf numFmtId="164" fontId="2" fillId="0" borderId="0" xfId="1" applyNumberFormat="1" applyFont="1" applyFill="1" applyBorder="1" applyAlignment="1">
      <alignment horizontal="center" vertical="center" wrapText="1"/>
    </xf>
    <xf numFmtId="10" fontId="2" fillId="0" borderId="0" xfId="2" applyNumberFormat="1" applyFont="1" applyFill="1" applyBorder="1" applyAlignment="1">
      <alignment horizontal="center" vertical="center"/>
    </xf>
    <xf numFmtId="164" fontId="2" fillId="0" borderId="0" xfId="1" applyNumberFormat="1" applyFont="1" applyFill="1" applyBorder="1" applyAlignment="1">
      <alignment horizontal="center" vertical="center"/>
    </xf>
    <xf numFmtId="164" fontId="2" fillId="0" borderId="0" xfId="1" applyNumberFormat="1" applyFont="1" applyFill="1" applyBorder="1" applyAlignment="1">
      <alignment horizontal="left" vertical="center" wrapText="1"/>
    </xf>
    <xf numFmtId="0" fontId="2" fillId="0" borderId="0" xfId="0" applyFont="1" applyAlignment="1">
      <alignment vertical="top"/>
    </xf>
    <xf numFmtId="0" fontId="2" fillId="0" borderId="0" xfId="0" applyFont="1" applyAlignment="1">
      <alignment vertical="center"/>
    </xf>
    <xf numFmtId="0" fontId="2" fillId="0" borderId="0" xfId="0" applyFont="1" applyAlignment="1">
      <alignment vertical="center" wrapText="1"/>
    </xf>
    <xf numFmtId="164" fontId="2" fillId="0" borderId="0" xfId="0" applyNumberFormat="1" applyFont="1" applyAlignment="1">
      <alignment vertical="center" wrapText="1"/>
    </xf>
    <xf numFmtId="0" fontId="18" fillId="0" borderId="0" xfId="5" applyFont="1" applyAlignment="1">
      <alignment vertical="top"/>
    </xf>
    <xf numFmtId="0" fontId="18" fillId="0" borderId="0" xfId="5" applyFont="1"/>
    <xf numFmtId="164" fontId="13" fillId="0" borderId="5" xfId="1" applyNumberFormat="1" applyFont="1" applyFill="1" applyBorder="1" applyAlignment="1">
      <alignment vertical="top" wrapText="1"/>
    </xf>
    <xf numFmtId="164" fontId="3" fillId="0" borderId="5" xfId="1" applyNumberFormat="1" applyFont="1" applyFill="1" applyBorder="1"/>
    <xf numFmtId="164" fontId="13" fillId="0" borderId="0" xfId="1" applyNumberFormat="1" applyFont="1" applyFill="1" applyBorder="1" applyAlignment="1">
      <alignment vertical="top" wrapText="1"/>
    </xf>
    <xf numFmtId="164" fontId="3" fillId="0" borderId="8" xfId="1" applyNumberFormat="1" applyFont="1" applyFill="1" applyBorder="1"/>
    <xf numFmtId="164" fontId="10" fillId="0" borderId="0" xfId="1" applyNumberFormat="1" applyFont="1" applyFill="1" applyBorder="1" applyAlignment="1">
      <alignment vertical="center"/>
    </xf>
    <xf numFmtId="164" fontId="10" fillId="0" borderId="5" xfId="3" applyNumberFormat="1" applyFont="1" applyFill="1" applyBorder="1" applyAlignment="1">
      <alignment vertical="center"/>
    </xf>
    <xf numFmtId="164" fontId="10" fillId="0" borderId="0" xfId="3" applyNumberFormat="1" applyFont="1" applyFill="1" applyBorder="1" applyAlignment="1">
      <alignment vertical="center"/>
    </xf>
    <xf numFmtId="164" fontId="2" fillId="0" borderId="10" xfId="1" applyNumberFormat="1"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164" fontId="0" fillId="0" borderId="0" xfId="1" applyNumberFormat="1" applyFont="1"/>
    <xf numFmtId="0" fontId="10" fillId="4" borderId="5" xfId="0" applyFont="1" applyFill="1" applyBorder="1" applyAlignment="1">
      <alignment vertical="center"/>
    </xf>
    <xf numFmtId="0" fontId="10" fillId="4" borderId="5" xfId="0" applyFont="1" applyFill="1" applyBorder="1" applyAlignment="1">
      <alignment horizontal="center" vertical="center"/>
    </xf>
    <xf numFmtId="164" fontId="13" fillId="4" borderId="5" xfId="1" applyNumberFormat="1" applyFont="1" applyFill="1" applyBorder="1" applyAlignment="1">
      <alignment vertical="top" wrapText="1"/>
    </xf>
    <xf numFmtId="164" fontId="3" fillId="4" borderId="5" xfId="1" applyNumberFormat="1" applyFont="1" applyFill="1" applyBorder="1"/>
    <xf numFmtId="164" fontId="2" fillId="4" borderId="6" xfId="1" applyNumberFormat="1" applyFont="1" applyFill="1" applyBorder="1"/>
    <xf numFmtId="0" fontId="2" fillId="4" borderId="0" xfId="0" applyFont="1" applyFill="1"/>
    <xf numFmtId="0" fontId="10" fillId="4" borderId="0" xfId="0" applyFont="1" applyFill="1" applyAlignment="1">
      <alignment horizontal="left" vertical="center"/>
    </xf>
    <xf numFmtId="0" fontId="10" fillId="4" borderId="0" xfId="0" applyFont="1" applyFill="1" applyAlignment="1">
      <alignment horizontal="right" vertical="center"/>
    </xf>
    <xf numFmtId="164" fontId="13" fillId="4" borderId="0" xfId="1" applyNumberFormat="1" applyFont="1" applyFill="1" applyBorder="1" applyAlignment="1">
      <alignment vertical="top" wrapText="1"/>
    </xf>
    <xf numFmtId="164" fontId="3" fillId="4" borderId="8" xfId="1" applyNumberFormat="1" applyFont="1" applyFill="1" applyBorder="1"/>
    <xf numFmtId="0" fontId="14" fillId="4" borderId="0" xfId="0" applyFont="1" applyFill="1" applyAlignment="1">
      <alignment vertical="center"/>
    </xf>
    <xf numFmtId="0" fontId="14" fillId="4" borderId="0" xfId="0" applyFont="1" applyFill="1" applyAlignment="1">
      <alignment horizontal="right" vertical="center"/>
    </xf>
    <xf numFmtId="0" fontId="14" fillId="4" borderId="0" xfId="0" applyFont="1" applyFill="1" applyAlignment="1">
      <alignment horizontal="left" vertical="center"/>
    </xf>
    <xf numFmtId="164" fontId="2" fillId="4" borderId="0" xfId="1" applyNumberFormat="1" applyFont="1" applyFill="1" applyBorder="1"/>
    <xf numFmtId="164" fontId="2" fillId="4" borderId="8" xfId="1" applyNumberFormat="1" applyFont="1" applyFill="1" applyBorder="1"/>
    <xf numFmtId="164" fontId="0" fillId="0" borderId="0" xfId="1" applyNumberFormat="1" applyFont="1" applyFill="1"/>
    <xf numFmtId="43" fontId="0" fillId="0" borderId="0" xfId="0" applyNumberFormat="1"/>
    <xf numFmtId="164" fontId="2" fillId="4" borderId="15" xfId="1" applyNumberFormat="1" applyFont="1" applyFill="1" applyBorder="1"/>
    <xf numFmtId="164" fontId="3" fillId="4" borderId="0" xfId="1" applyNumberFormat="1" applyFont="1" applyFill="1" applyBorder="1"/>
    <xf numFmtId="164" fontId="18" fillId="4" borderId="0" xfId="1" applyNumberFormat="1" applyFont="1" applyFill="1" applyBorder="1" applyAlignment="1">
      <alignment vertical="top" wrapText="1"/>
    </xf>
    <xf numFmtId="167" fontId="18" fillId="0" borderId="0" xfId="5" applyNumberFormat="1" applyFont="1" applyAlignment="1">
      <alignment horizontal="left"/>
    </xf>
    <xf numFmtId="167" fontId="2" fillId="0" borderId="10" xfId="0" applyNumberFormat="1" applyFont="1" applyBorder="1"/>
    <xf numFmtId="43" fontId="2" fillId="4" borderId="0" xfId="1" applyFont="1" applyFill="1" applyBorder="1"/>
    <xf numFmtId="44" fontId="2" fillId="4" borderId="0" xfId="1" applyNumberFormat="1" applyFont="1" applyFill="1" applyBorder="1"/>
    <xf numFmtId="43" fontId="16" fillId="4" borderId="0" xfId="1" applyFont="1" applyFill="1" applyBorder="1" applyAlignment="1">
      <alignment vertical="top" wrapText="1"/>
    </xf>
    <xf numFmtId="43" fontId="16" fillId="4" borderId="8" xfId="1" applyFont="1" applyFill="1" applyBorder="1" applyAlignment="1">
      <alignment vertical="top" wrapText="1"/>
    </xf>
    <xf numFmtId="0" fontId="10" fillId="4" borderId="0" xfId="0" applyFont="1" applyFill="1" applyAlignment="1">
      <alignment vertical="center"/>
    </xf>
    <xf numFmtId="164" fontId="10" fillId="4" borderId="0" xfId="1" applyNumberFormat="1" applyFont="1" applyFill="1" applyBorder="1" applyAlignment="1">
      <alignment vertical="center"/>
    </xf>
    <xf numFmtId="164" fontId="10" fillId="4" borderId="8" xfId="1" applyNumberFormat="1" applyFont="1" applyFill="1" applyBorder="1" applyAlignment="1">
      <alignment vertical="center"/>
    </xf>
    <xf numFmtId="0" fontId="17" fillId="4" borderId="0" xfId="0" applyFont="1" applyFill="1" applyAlignment="1">
      <alignment horizontal="left"/>
    </xf>
    <xf numFmtId="0" fontId="17" fillId="4" borderId="0" xfId="0" applyFont="1" applyFill="1" applyAlignment="1">
      <alignment horizontal="right" vertical="center"/>
    </xf>
    <xf numFmtId="164" fontId="18" fillId="4" borderId="0" xfId="1" applyNumberFormat="1" applyFont="1" applyFill="1" applyBorder="1"/>
    <xf numFmtId="164" fontId="2" fillId="4" borderId="8" xfId="1" applyNumberFormat="1" applyFont="1" applyFill="1" applyBorder="1" applyAlignment="1">
      <alignment horizontal="center"/>
    </xf>
    <xf numFmtId="164" fontId="18" fillId="4" borderId="8" xfId="1" applyNumberFormat="1" applyFont="1" applyFill="1" applyBorder="1"/>
    <xf numFmtId="0" fontId="0" fillId="5" borderId="0" xfId="0" applyFill="1"/>
    <xf numFmtId="0" fontId="3" fillId="4" borderId="0" xfId="0" applyFont="1" applyFill="1" applyAlignment="1">
      <alignment vertical="center"/>
    </xf>
    <xf numFmtId="0" fontId="2" fillId="4" borderId="0" xfId="0" applyFont="1" applyFill="1" applyAlignment="1">
      <alignment vertical="center"/>
    </xf>
    <xf numFmtId="0" fontId="15" fillId="4" borderId="0" xfId="0" applyFont="1" applyFill="1"/>
    <xf numFmtId="0" fontId="14" fillId="4" borderId="0" xfId="0" applyFont="1" applyFill="1" applyAlignment="1">
      <alignment horizontal="center" vertical="center"/>
    </xf>
    <xf numFmtId="0" fontId="10" fillId="4" borderId="4" xfId="0" applyFont="1" applyFill="1" applyBorder="1" applyAlignment="1">
      <alignment vertical="center"/>
    </xf>
    <xf numFmtId="44" fontId="2" fillId="0" borderId="0" xfId="0" applyNumberFormat="1" applyFont="1"/>
    <xf numFmtId="165" fontId="2" fillId="0" borderId="0" xfId="0" applyNumberFormat="1" applyFont="1"/>
    <xf numFmtId="10" fontId="2" fillId="4" borderId="3" xfId="2" applyNumberFormat="1" applyFont="1" applyFill="1" applyBorder="1" applyAlignment="1">
      <alignment horizontal="center" vertical="center"/>
    </xf>
    <xf numFmtId="164" fontId="2" fillId="0" borderId="0" xfId="1" applyNumberFormat="1" applyFont="1" applyAlignment="1">
      <alignment horizontal="center" vertical="center" wrapText="1"/>
    </xf>
    <xf numFmtId="164" fontId="2" fillId="0" borderId="0" xfId="1" applyNumberFormat="1" applyFont="1" applyFill="1"/>
    <xf numFmtId="0" fontId="12" fillId="3" borderId="1" xfId="4" applyFont="1" applyFill="1" applyBorder="1" applyAlignment="1">
      <alignment horizontal="center" vertical="center" wrapText="1"/>
    </xf>
    <xf numFmtId="0" fontId="12" fillId="3" borderId="1" xfId="4" applyFont="1" applyFill="1" applyBorder="1" applyAlignment="1">
      <alignment horizontal="center" vertical="center" wrapText="1"/>
    </xf>
    <xf numFmtId="43" fontId="24" fillId="0" borderId="0" xfId="1" applyFont="1" applyFill="1" applyBorder="1" applyAlignment="1">
      <alignment vertical="center"/>
    </xf>
    <xf numFmtId="164" fontId="28" fillId="0" borderId="0" xfId="1" applyNumberFormat="1" applyFont="1" applyBorder="1" applyAlignment="1">
      <alignment horizontal="center"/>
    </xf>
    <xf numFmtId="43" fontId="28" fillId="0" borderId="0" xfId="1" applyFont="1" applyBorder="1" applyAlignment="1">
      <alignment horizontal="center"/>
    </xf>
    <xf numFmtId="43" fontId="18" fillId="4" borderId="0" xfId="1" applyFont="1" applyFill="1" applyBorder="1"/>
    <xf numFmtId="43" fontId="3" fillId="4" borderId="0" xfId="1" applyFont="1" applyFill="1" applyBorder="1"/>
    <xf numFmtId="43" fontId="0" fillId="0" borderId="0" xfId="1" applyFont="1" applyAlignment="1">
      <alignment horizontal="center"/>
    </xf>
    <xf numFmtId="0" fontId="5" fillId="0" borderId="0" xfId="0" applyFont="1" applyAlignment="1">
      <alignment horizontal="center"/>
    </xf>
    <xf numFmtId="0" fontId="4" fillId="0" borderId="0" xfId="0" applyFont="1" applyAlignment="1">
      <alignment horizontal="left" vertical="top" wrapText="1"/>
    </xf>
    <xf numFmtId="0" fontId="4" fillId="0" borderId="0" xfId="0" applyFont="1" applyAlignment="1">
      <alignment vertical="top" wrapText="1"/>
    </xf>
    <xf numFmtId="0" fontId="3" fillId="0" borderId="0" xfId="0" applyFont="1" applyAlignment="1">
      <alignment horizontal="center"/>
    </xf>
    <xf numFmtId="0" fontId="18" fillId="0" borderId="0" xfId="5" applyFont="1" applyAlignment="1">
      <alignment horizontal="left" vertical="center" wrapText="1"/>
    </xf>
    <xf numFmtId="0" fontId="7" fillId="0" borderId="0" xfId="0" applyFont="1" applyAlignment="1">
      <alignment horizontal="center" vertical="top"/>
    </xf>
    <xf numFmtId="0" fontId="8" fillId="0" borderId="0" xfId="0" applyFont="1" applyAlignment="1">
      <alignment horizontal="center" vertical="top"/>
    </xf>
    <xf numFmtId="0" fontId="9" fillId="0" borderId="0" xfId="0" applyFont="1" applyAlignment="1">
      <alignment horizontal="center" vertical="top"/>
    </xf>
    <xf numFmtId="0" fontId="10" fillId="0" borderId="0" xfId="0" applyFont="1" applyAlignment="1">
      <alignment horizontal="center" vertical="top"/>
    </xf>
    <xf numFmtId="0" fontId="12" fillId="3" borderId="1" xfId="4" applyFont="1" applyFill="1" applyBorder="1" applyAlignment="1">
      <alignment horizontal="center" vertical="center" wrapText="1"/>
    </xf>
    <xf numFmtId="0" fontId="12" fillId="3" borderId="2" xfId="4" applyFont="1" applyFill="1" applyBorder="1" applyAlignment="1">
      <alignment horizontal="center" vertical="center" wrapText="1"/>
    </xf>
    <xf numFmtId="0" fontId="12" fillId="3" borderId="3" xfId="4" applyFont="1" applyFill="1" applyBorder="1" applyAlignment="1">
      <alignment horizontal="center" vertical="center" wrapText="1"/>
    </xf>
    <xf numFmtId="0" fontId="12" fillId="3" borderId="4" xfId="4" applyFont="1" applyFill="1" applyBorder="1" applyAlignment="1">
      <alignment horizontal="center" vertical="center" wrapText="1"/>
    </xf>
    <xf numFmtId="0" fontId="12" fillId="3" borderId="6" xfId="4" applyFont="1" applyFill="1" applyBorder="1" applyAlignment="1">
      <alignment horizontal="center" vertical="center" wrapText="1"/>
    </xf>
    <xf numFmtId="0" fontId="12" fillId="3" borderId="9" xfId="4" applyFont="1" applyFill="1" applyBorder="1" applyAlignment="1">
      <alignment horizontal="center" vertical="center" wrapText="1"/>
    </xf>
    <xf numFmtId="0" fontId="12" fillId="3" borderId="11" xfId="4" applyFont="1" applyFill="1" applyBorder="1" applyAlignment="1">
      <alignment horizontal="center" vertical="center" wrapText="1"/>
    </xf>
    <xf numFmtId="0" fontId="12" fillId="3" borderId="12" xfId="4" applyFont="1" applyFill="1" applyBorder="1" applyAlignment="1">
      <alignment horizontal="center" vertical="center" wrapText="1"/>
    </xf>
    <xf numFmtId="0" fontId="12" fillId="3" borderId="13" xfId="4" applyFont="1" applyFill="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top" wrapText="1"/>
    </xf>
    <xf numFmtId="167" fontId="2" fillId="0" borderId="0" xfId="3" applyNumberFormat="1" applyFont="1" applyFill="1" applyBorder="1"/>
    <xf numFmtId="0" fontId="3" fillId="0" borderId="0" xfId="0" applyFont="1" applyAlignment="1">
      <alignment vertical="center"/>
    </xf>
    <xf numFmtId="168" fontId="2" fillId="0" borderId="3" xfId="2" applyNumberFormat="1" applyFont="1" applyFill="1" applyBorder="1" applyAlignment="1">
      <alignment horizontal="center" vertical="center"/>
    </xf>
  </cellXfs>
  <cellStyles count="6">
    <cellStyle name="Millares" xfId="1" builtinId="3"/>
    <cellStyle name="Moneda" xfId="3" builtinId="4"/>
    <cellStyle name="Normal" xfId="0" builtinId="0"/>
    <cellStyle name="Normal 2" xfId="4" xr:uid="{818C65D9-3E1D-4FC5-8CC8-EB8C8814FD8B}"/>
    <cellStyle name="Normal 2 2" xfId="5" xr:uid="{D6928F09-4098-4356-9ACF-2F84FCB5E6BC}"/>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HR18PRA40\Departamento%20de%20Informacion%20Financiera%20Concentrado%20Compartido\Departamento%20de%20Informacion%20Financiera%20Compartido\REPORTES\CONCENTRADO%20DE%20DEUDA%20DIRECTA%20Y%20FIDEICOMISOS\2016\Concentrado%20Deuda%20directa%20y%20fideicomisos%202016.xlsx?E8105F76" TargetMode="External"/><Relationship Id="rId1" Type="http://schemas.openxmlformats.org/officeDocument/2006/relationships/externalLinkPath" Target="file:///\\E8105F76\Concentrado%20Deuda%20directa%20y%20fideicomisos%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18PRA40\Departamento%20de%20Informacion%20Financiera%20Concentrado%20Compartido\REPORTES\CONCENTRADO%20DE%20DEUDA%20DIRECTA%20Y%20FIDEICOMISOS\2017\Concentrado%20Deuda%20directa%20y%20fideicomisos%202017.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HR18PRA40\Departamento%20de%20Informacion%20Financiera%20Concentrado%20Compartido\REPORTES\REPORTES%20TRIMESTRALES%20A%20CONTABILIDAD\INFORME%20DE%20LA%20DEUDA%20PUBLICA%20Y%20OTROS%20PASIVOS%20%20LEY%20DISCIPLINA%20FINANCIERA\2020\4%20TRIM\4%20Trim%202020%20Info%20Analitico%20Deuda.xlsx?80968D2A" TargetMode="External"/><Relationship Id="rId1" Type="http://schemas.openxmlformats.org/officeDocument/2006/relationships/externalLinkPath" Target="file:///\\80968D2A\4%20Trim%202020%20Info%20Analitico%20Deu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 2015 directa "/>
      <sheetName val="FEB 2015 directa  "/>
      <sheetName val="Mar directa "/>
      <sheetName val="Abr directa"/>
      <sheetName val="May directa"/>
      <sheetName val="Jun directa"/>
      <sheetName val="Jul directa"/>
      <sheetName val="Ago directa"/>
      <sheetName val="Sep directa"/>
      <sheetName val="Oct directa"/>
      <sheetName val="Nov directa"/>
      <sheetName val="Dic directa 2015"/>
      <sheetName val="Ene 2016"/>
      <sheetName val="Feb 2016"/>
      <sheetName val="Marz 2016"/>
      <sheetName val="Abri 2016"/>
      <sheetName val="Mayo 2016"/>
      <sheetName val="Junio 2016"/>
      <sheetName val="Julio 2016"/>
      <sheetName val="Agos 2016"/>
      <sheetName val="Sept 2016"/>
      <sheetName val="Oct-2016"/>
      <sheetName val="Nov-2016"/>
      <sheetName val="Dic-20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21">
          <cell r="L21">
            <v>20509681095.720001</v>
          </cell>
        </row>
        <row r="28">
          <cell r="P28">
            <v>3214109575</v>
          </cell>
        </row>
        <row r="41">
          <cell r="L41">
            <v>573520769.38000202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 2015 directa "/>
      <sheetName val="FEB 2015 directa  "/>
      <sheetName val="Mar directa "/>
      <sheetName val="Abr directa"/>
      <sheetName val="May directa"/>
      <sheetName val="Jun directa"/>
      <sheetName val="Jul directa"/>
      <sheetName val="Ago directa"/>
      <sheetName val="Sep directa"/>
      <sheetName val="Oct directa"/>
      <sheetName val="Nov directa"/>
      <sheetName val="Dic directa 2015"/>
      <sheetName val="Ene 2016"/>
      <sheetName val="Feb 2016"/>
      <sheetName val="Marz 2016"/>
      <sheetName val="Abri 2016"/>
      <sheetName val="Mayo 2016"/>
      <sheetName val="Junio 2016"/>
      <sheetName val="Julio 2016"/>
      <sheetName val="Agos 2016"/>
      <sheetName val="Sept 2016"/>
      <sheetName val="Oct-2016"/>
      <sheetName val="Nov-2016"/>
      <sheetName val="Dic-2016"/>
      <sheetName val="Ene-17"/>
      <sheetName val="Feb-17"/>
      <sheetName val="Mar-17"/>
      <sheetName val="Abr-17"/>
      <sheetName val="May-17"/>
      <sheetName val="Jun-17"/>
      <sheetName val="Jul-17"/>
      <sheetName val="OCTLIC-17"/>
      <sheetName val="Ago-17"/>
      <sheetName val="Sep-17"/>
      <sheetName val="Oct-17"/>
      <sheetName val="NOV-17"/>
      <sheetName val="DIC-17"/>
      <sheetName val="TRIM-20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22">
          <cell r="M22">
            <v>20247897524.32</v>
          </cell>
          <cell r="O22">
            <v>20447493767.25</v>
          </cell>
        </row>
        <row r="29">
          <cell r="M29">
            <v>4257014515</v>
          </cell>
          <cell r="O29">
            <v>2475626080.6399999</v>
          </cell>
        </row>
        <row r="42">
          <cell r="M42">
            <v>509499846.3400023</v>
          </cell>
          <cell r="O42">
            <v>557515538.62000227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o Trimestre 2020 -Formato 2"/>
      <sheetName val="2019 Trim 4-Formato 2 Criterios"/>
    </sheetNames>
    <sheetDataSet>
      <sheetData sheetId="0">
        <row r="42">
          <cell r="J42">
            <v>32844031798.260517</v>
          </cell>
        </row>
        <row r="68">
          <cell r="J68">
            <v>157384769.38000101</v>
          </cell>
        </row>
        <row r="69">
          <cell r="J69">
            <v>160052307.84000102</v>
          </cell>
        </row>
        <row r="74">
          <cell r="J74">
            <v>374662276.96000004</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24"/>
  <sheetViews>
    <sheetView showGridLines="0" tabSelected="1" topLeftCell="A2" zoomScaleNormal="100" workbookViewId="0">
      <selection activeCell="J27" sqref="J27"/>
    </sheetView>
  </sheetViews>
  <sheetFormatPr baseColWidth="10" defaultColWidth="17.140625" defaultRowHeight="12.75" outlineLevelCol="1" x14ac:dyDescent="0.2"/>
  <cols>
    <col min="1" max="1" width="19.7109375" style="1" bestFit="1" customWidth="1"/>
    <col min="2" max="2" width="17.140625" style="1"/>
    <col min="3" max="3" width="17.140625" style="10" customWidth="1" outlineLevel="1"/>
    <col min="4" max="4" width="17.140625" style="1"/>
    <col min="5" max="5" width="17.140625" style="10" customWidth="1" outlineLevel="1"/>
    <col min="6" max="6" width="17.140625" style="1"/>
    <col min="7" max="7" width="17.140625" style="10" customWidth="1" outlineLevel="1"/>
    <col min="8" max="8" width="17.140625" style="1"/>
    <col min="9" max="9" width="17.140625" style="10" customWidth="1" outlineLevel="1"/>
    <col min="10" max="10" width="17.140625" style="1"/>
    <col min="11" max="11" width="17.140625" style="10" customWidth="1" outlineLevel="1"/>
    <col min="12" max="12" width="17.140625" style="1"/>
    <col min="13" max="13" width="17.140625" style="10" customWidth="1" outlineLevel="1"/>
    <col min="14" max="14" width="17.140625" style="10"/>
    <col min="15" max="15" width="17.140625" style="1" customWidth="1" outlineLevel="1"/>
    <col min="16" max="16" width="17.140625" style="10"/>
    <col min="17" max="17" width="17.140625" style="1" customWidth="1" outlineLevel="1"/>
    <col min="18" max="18" width="17.140625" style="1"/>
    <col min="19" max="19" width="17.140625" style="1" customWidth="1" outlineLevel="1"/>
    <col min="20" max="20" width="17.140625" style="1"/>
    <col min="21" max="21" width="17.140625" style="1" customWidth="1" outlineLevel="1"/>
    <col min="22" max="22" width="17.140625" style="1"/>
    <col min="23" max="23" width="17.140625" style="1" customWidth="1" outlineLevel="1"/>
    <col min="24" max="24" width="17.140625" style="1"/>
    <col min="25" max="25" width="17.140625" style="1" customWidth="1" outlineLevel="1"/>
    <col min="26" max="26" width="17" style="1" customWidth="1"/>
    <col min="27" max="27" width="17.140625" style="1" customWidth="1" outlineLevel="1"/>
    <col min="28" max="28" width="17.140625" style="1" customWidth="1"/>
    <col min="29" max="29" width="17.140625" style="1" customWidth="1" outlineLevel="1"/>
    <col min="30" max="30" width="14.42578125" style="1" customWidth="1"/>
    <col min="31" max="31" width="17.140625" style="1" customWidth="1" outlineLevel="1"/>
    <col min="32" max="32" width="14.42578125" style="1" customWidth="1"/>
    <col min="33" max="33" width="17.140625" style="1" customWidth="1" outlineLevel="1"/>
    <col min="34" max="34" width="14.42578125" style="1" customWidth="1"/>
    <col min="35" max="35" width="17.140625" style="1" outlineLevel="1"/>
    <col min="36" max="16384" width="17.140625" style="1"/>
  </cols>
  <sheetData>
    <row r="1" spans="1:35" s="2" customFormat="1" x14ac:dyDescent="0.2">
      <c r="C1" s="6"/>
      <c r="E1" s="6"/>
      <c r="G1" s="6"/>
      <c r="I1" s="6"/>
      <c r="K1" s="6"/>
      <c r="M1" s="6"/>
      <c r="N1" s="6"/>
      <c r="P1" s="6"/>
    </row>
    <row r="2" spans="1:35" s="2" customFormat="1" ht="14.45" customHeight="1" x14ac:dyDescent="0.25">
      <c r="A2" s="183" t="s">
        <v>0</v>
      </c>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row>
    <row r="3" spans="1:35" s="2" customFormat="1" ht="14.45" customHeight="1" x14ac:dyDescent="0.25">
      <c r="A3" s="183" t="s">
        <v>218</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row>
    <row r="4" spans="1:35" s="2" customFormat="1" ht="14.45" customHeight="1" x14ac:dyDescent="0.2">
      <c r="A4" s="186"/>
      <c r="B4" s="186"/>
      <c r="C4" s="186"/>
      <c r="D4" s="186"/>
      <c r="E4" s="186"/>
      <c r="F4" s="186"/>
      <c r="G4" s="186"/>
      <c r="H4" s="186"/>
      <c r="I4" s="186"/>
      <c r="J4" s="186"/>
      <c r="K4" s="186"/>
      <c r="L4" s="186"/>
      <c r="M4" s="6"/>
      <c r="N4" s="6"/>
      <c r="P4" s="6"/>
    </row>
    <row r="5" spans="1:35" s="3" customFormat="1" ht="25.5" x14ac:dyDescent="0.25">
      <c r="A5" s="6" t="s">
        <v>2</v>
      </c>
      <c r="B5" s="4" t="s">
        <v>3</v>
      </c>
      <c r="C5" s="4"/>
      <c r="D5" s="4" t="s">
        <v>4</v>
      </c>
      <c r="E5" s="4"/>
      <c r="F5" s="4" t="s">
        <v>5</v>
      </c>
      <c r="G5" s="4"/>
      <c r="H5" s="4" t="s">
        <v>6</v>
      </c>
      <c r="I5" s="4"/>
      <c r="J5" s="4" t="s">
        <v>7</v>
      </c>
      <c r="K5" s="4"/>
      <c r="L5" s="4" t="s">
        <v>8</v>
      </c>
      <c r="N5" s="4" t="s">
        <v>9</v>
      </c>
      <c r="P5" s="4" t="s">
        <v>10</v>
      </c>
      <c r="R5" s="4" t="s">
        <v>10</v>
      </c>
      <c r="S5" s="4"/>
      <c r="T5" s="4" t="s">
        <v>14</v>
      </c>
      <c r="V5" s="4" t="s">
        <v>15</v>
      </c>
      <c r="W5" s="4"/>
      <c r="X5" s="4" t="s">
        <v>166</v>
      </c>
      <c r="Y5" s="4"/>
      <c r="Z5" s="4" t="s">
        <v>19</v>
      </c>
      <c r="AA5" s="4"/>
      <c r="AB5" s="4" t="s">
        <v>20</v>
      </c>
      <c r="AC5" s="4"/>
      <c r="AD5" s="4" t="s">
        <v>21</v>
      </c>
      <c r="AE5" s="4"/>
      <c r="AF5" s="4" t="s">
        <v>186</v>
      </c>
      <c r="AG5" s="4"/>
      <c r="AH5" s="4" t="s">
        <v>217</v>
      </c>
      <c r="AI5" s="4"/>
    </row>
    <row r="6" spans="1:35" s="3" customFormat="1" ht="13.9" customHeight="1" x14ac:dyDescent="0.25">
      <c r="B6" s="4"/>
      <c r="C6" s="4"/>
      <c r="D6" s="4"/>
      <c r="E6" s="4"/>
      <c r="F6" s="4"/>
      <c r="G6" s="4"/>
      <c r="H6" s="4"/>
      <c r="I6" s="4"/>
      <c r="J6" s="4"/>
      <c r="K6" s="4"/>
      <c r="L6" s="4"/>
      <c r="T6" s="173"/>
      <c r="U6" s="173"/>
      <c r="V6" s="173"/>
      <c r="W6" s="173"/>
      <c r="X6" s="173"/>
      <c r="Y6" s="173"/>
      <c r="Z6" s="173"/>
      <c r="AA6" s="173"/>
      <c r="AB6" s="173"/>
      <c r="AC6" s="173"/>
      <c r="AD6" s="173"/>
      <c r="AF6" s="173"/>
      <c r="AH6" s="173"/>
    </row>
    <row r="7" spans="1:35" x14ac:dyDescent="0.2">
      <c r="A7" s="2" t="s">
        <v>16</v>
      </c>
      <c r="B7" s="13">
        <v>4029740000</v>
      </c>
      <c r="C7" s="7">
        <v>1</v>
      </c>
      <c r="D7" s="13">
        <v>6371425998</v>
      </c>
      <c r="E7" s="11">
        <f>IFERROR((D7-B7)/B7,0)</f>
        <v>0.58110101346488852</v>
      </c>
      <c r="F7" s="13">
        <f>3898386429+6105353647</f>
        <v>10003740076</v>
      </c>
      <c r="G7" s="11">
        <f>IFERROR((F7-D7)/D7,0)</f>
        <v>0.57009436806457281</v>
      </c>
      <c r="H7" s="13">
        <f>1048094268+4856605614+14016911340</f>
        <v>19921611222</v>
      </c>
      <c r="I7" s="11">
        <f>IFERROR((H7-F7)/F7,0)</f>
        <v>0.99141631736254243</v>
      </c>
      <c r="J7" s="13">
        <v>19610757063</v>
      </c>
      <c r="K7" s="11">
        <f>IFERROR((J7-H7)/H7,0)</f>
        <v>-1.5603866350765591E-2</v>
      </c>
      <c r="L7" s="13">
        <v>20738685156</v>
      </c>
      <c r="M7" s="11">
        <f>IFERROR((L7-J7)/J7,0)</f>
        <v>5.7515785309894235E-2</v>
      </c>
      <c r="N7" s="13">
        <f>'[1]Dic-2016'!$L$21</f>
        <v>20509681095.720001</v>
      </c>
      <c r="O7" s="11">
        <f>IFERROR((N7-L7)/L7,0)</f>
        <v>-1.1042361584516587E-2</v>
      </c>
      <c r="P7" s="13">
        <f>'[2]TRIM-2017'!$O$22</f>
        <v>20447493767.25</v>
      </c>
      <c r="Q7" s="11">
        <f>IFERROR((P7-N7)/N7,0)</f>
        <v>-3.0320963148948517E-3</v>
      </c>
      <c r="R7" s="13">
        <f>'[2]TRIM-2017'!$M$22</f>
        <v>20247897524.32</v>
      </c>
      <c r="S7" s="11">
        <f>IFERROR((R7-P7)/P7,0)</f>
        <v>-9.7614037789651407E-3</v>
      </c>
      <c r="T7" s="13">
        <v>25818064061.033752</v>
      </c>
      <c r="U7" s="11">
        <f>IFERROR((T7-R7)/R7,0)</f>
        <v>0.27509851479756636</v>
      </c>
      <c r="V7" s="13">
        <v>31296363765.910343</v>
      </c>
      <c r="W7" s="11">
        <f>IFERROR((V7-T7)/T7,0)</f>
        <v>0.21218863242131256</v>
      </c>
      <c r="X7" s="174">
        <f>'[3]4o Trimestre 2020 -Formato 2'!$J$42</f>
        <v>32844031798.260517</v>
      </c>
      <c r="Y7" s="11">
        <f>IFERROR((X7-V7)/V7,0)</f>
        <v>4.9452008032830189E-2</v>
      </c>
      <c r="Z7" s="13">
        <f>+'2021'!J48</f>
        <v>32750439139.753136</v>
      </c>
      <c r="AA7" s="11">
        <f>IFERROR((Z7-X7)/X7,0)</f>
        <v>-2.8496093013872397E-3</v>
      </c>
      <c r="AB7" s="13">
        <f>+'2022'!J39</f>
        <v>32626161537.243137</v>
      </c>
      <c r="AC7" s="11">
        <f>IFERROR((AB7-Z7)/Z7,0)</f>
        <v>-3.7946850721506109E-3</v>
      </c>
      <c r="AD7" s="13">
        <f>+'2023'!J31</f>
        <v>33101211939.703522</v>
      </c>
      <c r="AE7" s="11">
        <f>IFERROR((AD7-AB7)/AB7,0)</f>
        <v>1.4560413486523963E-2</v>
      </c>
      <c r="AF7" s="13">
        <f>+'2024'!J24</f>
        <v>34896312153.116295</v>
      </c>
      <c r="AG7" s="11">
        <f>IFERROR((AF7-AD7)/AD7,0)</f>
        <v>5.4230649218605355E-2</v>
      </c>
      <c r="AH7" s="13">
        <f>+'2025'!J28</f>
        <v>35159205644.227272</v>
      </c>
      <c r="AI7" s="11">
        <f>IFERROR((AH7-AF7)/AF7,0)</f>
        <v>7.5335608518592523E-3</v>
      </c>
    </row>
    <row r="8" spans="1:35" x14ac:dyDescent="0.2">
      <c r="A8" s="2"/>
      <c r="B8" s="13"/>
      <c r="C8" s="8"/>
      <c r="D8" s="13"/>
      <c r="E8" s="11">
        <f>(D7/B7)</f>
        <v>1.5811010134648886</v>
      </c>
      <c r="F8" s="13"/>
      <c r="G8" s="11">
        <f>(F7/$B$7)</f>
        <v>2.4824777965824096</v>
      </c>
      <c r="H8" s="13"/>
      <c r="I8" s="11">
        <f>(H7/$B$7)</f>
        <v>4.9436467916044213</v>
      </c>
      <c r="J8" s="13"/>
      <c r="K8" s="11">
        <f>(J7/$B$7)</f>
        <v>4.8665067877828347</v>
      </c>
      <c r="L8" s="13"/>
      <c r="M8" s="11">
        <f>(L7/$B$7)</f>
        <v>5.1464077473980954</v>
      </c>
      <c r="N8" s="13"/>
      <c r="O8" s="11">
        <f>(N7/$B$7)</f>
        <v>5.0895792521899681</v>
      </c>
      <c r="P8" s="13"/>
      <c r="Q8" s="11">
        <f>(P7/$B$7)</f>
        <v>5.0741471576950374</v>
      </c>
      <c r="R8" s="13"/>
      <c r="S8" s="11">
        <f>(R7/$B$7)</f>
        <v>5.024616358454888</v>
      </c>
      <c r="T8" s="13"/>
      <c r="U8" s="11">
        <f>(T7/$B$7)</f>
        <v>6.4068808560933839</v>
      </c>
      <c r="V8" s="13"/>
      <c r="W8" s="11">
        <f>(V7/$B$7)</f>
        <v>7.7663481430341275</v>
      </c>
      <c r="X8" s="174"/>
      <c r="Y8" s="11">
        <f>(X7/$B$7)</f>
        <v>8.1504096537892057</v>
      </c>
      <c r="Z8" s="13"/>
      <c r="AA8" s="11">
        <f>(Z7/$B$7)</f>
        <v>8.1271841706296524</v>
      </c>
      <c r="AB8" s="13"/>
      <c r="AC8" s="11">
        <f>(AB7/$B$7)</f>
        <v>8.0963440661787462</v>
      </c>
      <c r="AD8" s="13"/>
      <c r="AE8" s="11">
        <f>(AD7/$B$7)</f>
        <v>8.2142301835114733</v>
      </c>
      <c r="AF8" s="13"/>
      <c r="AG8" s="11">
        <f>(AF7/$B$7)</f>
        <v>8.659693219194363</v>
      </c>
      <c r="AH8" s="13"/>
      <c r="AI8" s="11">
        <f>(AH7/$B$7)</f>
        <v>8.7249315450195972</v>
      </c>
    </row>
    <row r="9" spans="1:35" x14ac:dyDescent="0.2">
      <c r="A9" s="2" t="s">
        <v>13</v>
      </c>
      <c r="B9" s="13">
        <v>0</v>
      </c>
      <c r="C9" s="8"/>
      <c r="D9" s="13">
        <v>0</v>
      </c>
      <c r="E9" s="11"/>
      <c r="F9" s="13">
        <v>2424841035</v>
      </c>
      <c r="G9" s="11"/>
      <c r="H9" s="13">
        <f>1086457400+940762800+637014515+815105460</f>
        <v>3479340175</v>
      </c>
      <c r="I9" s="11"/>
      <c r="J9" s="13">
        <v>3164977035</v>
      </c>
      <c r="K9" s="11"/>
      <c r="L9" s="13">
        <v>3142331055</v>
      </c>
      <c r="M9" s="11"/>
      <c r="N9" s="13">
        <f>'[1]Dic-2016'!$P$28</f>
        <v>3214109575</v>
      </c>
      <c r="O9" s="11"/>
      <c r="P9" s="13">
        <f>'[2]TRIM-2017'!$O$29</f>
        <v>2475626080.6399999</v>
      </c>
      <c r="Q9" s="11"/>
      <c r="R9" s="13">
        <f>'[2]TRIM-2017'!$M$29</f>
        <v>4257014515</v>
      </c>
      <c r="S9" s="11"/>
      <c r="T9" s="13">
        <v>2826929097.02</v>
      </c>
      <c r="U9" s="11"/>
      <c r="V9" s="13">
        <v>375612423.69999999</v>
      </c>
      <c r="W9" s="11"/>
      <c r="X9" s="174">
        <f>'[3]4o Trimestre 2020 -Formato 2'!$J$74</f>
        <v>374662276.96000004</v>
      </c>
      <c r="Y9" s="11"/>
      <c r="Z9" s="13">
        <f>+'2021'!J79</f>
        <v>354206964</v>
      </c>
      <c r="AA9" s="11"/>
      <c r="AB9" s="13">
        <f>+'2022'!J70</f>
        <v>332154149.91000003</v>
      </c>
      <c r="AC9" s="11"/>
      <c r="AD9" s="13">
        <f>+'2023'!J72</f>
        <v>308378848.30000001</v>
      </c>
      <c r="AE9" s="11"/>
      <c r="AF9" s="13">
        <f>+'2024'!J71</f>
        <v>282673390.10000002</v>
      </c>
      <c r="AG9" s="11"/>
      <c r="AH9" s="13">
        <f>+'2025'!J88</f>
        <v>255032534.68000001</v>
      </c>
      <c r="AI9" s="11"/>
    </row>
    <row r="10" spans="1:35" x14ac:dyDescent="0.2">
      <c r="A10" s="2"/>
      <c r="B10" s="13"/>
      <c r="C10" s="8"/>
      <c r="D10" s="13"/>
      <c r="E10" s="11"/>
      <c r="F10" s="13"/>
      <c r="G10" s="11"/>
      <c r="H10" s="13"/>
      <c r="I10" s="11"/>
      <c r="J10" s="13"/>
      <c r="K10" s="11"/>
      <c r="L10" s="13"/>
      <c r="M10" s="11"/>
      <c r="N10" s="13"/>
      <c r="O10" s="11"/>
      <c r="P10" s="13"/>
      <c r="Q10" s="11"/>
      <c r="R10" s="13"/>
      <c r="S10" s="11"/>
      <c r="T10" s="13"/>
      <c r="U10" s="11"/>
      <c r="V10" s="13"/>
      <c r="W10" s="11"/>
      <c r="X10" s="174"/>
      <c r="Y10" s="11"/>
      <c r="Z10" s="13"/>
      <c r="AA10" s="11"/>
      <c r="AB10" s="13"/>
      <c r="AC10" s="11"/>
      <c r="AD10" s="13"/>
      <c r="AE10" s="11"/>
      <c r="AF10" s="13"/>
      <c r="AG10" s="11"/>
      <c r="AH10" s="13"/>
      <c r="AI10" s="11"/>
    </row>
    <row r="11" spans="1:35" x14ac:dyDescent="0.2">
      <c r="A11" s="2" t="s">
        <v>1</v>
      </c>
      <c r="B11" s="13">
        <v>932350363</v>
      </c>
      <c r="C11" s="7">
        <v>1</v>
      </c>
      <c r="D11" s="13">
        <v>854670781</v>
      </c>
      <c r="E11" s="11">
        <f>IFERROR((D11-B11)/B11,0)</f>
        <v>-8.3315870388093585E-2</v>
      </c>
      <c r="F11" s="13">
        <v>844323660</v>
      </c>
      <c r="G11" s="11">
        <f>IFERROR((F11-D11)/D11,0)</f>
        <v>-1.2106557554118607E-2</v>
      </c>
      <c r="H11" s="13">
        <v>772623155</v>
      </c>
      <c r="I11" s="11">
        <f>IFERROR((H11-F11)/F11,0)</f>
        <v>-8.4920639319760391E-2</v>
      </c>
      <c r="J11" s="13">
        <v>701562614</v>
      </c>
      <c r="K11" s="11">
        <f>IFERROR((J11-H11)/H11,0)</f>
        <v>-9.1973092626249336E-2</v>
      </c>
      <c r="L11" s="13">
        <v>637541692</v>
      </c>
      <c r="M11" s="11">
        <f>IFERROR((L11-J11)/J11,0)</f>
        <v>-9.1254751496778017E-2</v>
      </c>
      <c r="N11" s="13">
        <f>'[1]Dic-2016'!$L$41</f>
        <v>573520769.38000202</v>
      </c>
      <c r="O11" s="11">
        <f>IFERROR((N11-L11)/L11,0)</f>
        <v>-0.10041840937360685</v>
      </c>
      <c r="P11" s="13">
        <f>'[2]TRIM-2017'!$O$42</f>
        <v>557515538.62000227</v>
      </c>
      <c r="Q11" s="11">
        <f>IFERROR((P11-N11)/N11,0)</f>
        <v>-2.7906976720829171E-2</v>
      </c>
      <c r="R11" s="13">
        <f>'[2]TRIM-2017'!$M$42</f>
        <v>509499846.3400023</v>
      </c>
      <c r="S11" s="11">
        <f>IFERROR((R11-P11)/P11,0)</f>
        <v>-8.6124401839725306E-2</v>
      </c>
      <c r="T11" s="13">
        <v>445478923.3000021</v>
      </c>
      <c r="U11" s="11">
        <f>IFERROR((T11-R11)/R11,0)</f>
        <v>-0.12565445014340082</v>
      </c>
      <c r="V11" s="13">
        <v>381458000.26000202</v>
      </c>
      <c r="W11" s="11">
        <f>IFERROR((V11-T11)/T11,0)</f>
        <v>-0.14371257469544974</v>
      </c>
      <c r="X11" s="174">
        <f>'[3]4o Trimestre 2020 -Formato 2'!$J$68+'[3]4o Trimestre 2020 -Formato 2'!$J$69</f>
        <v>317437077.22000206</v>
      </c>
      <c r="Y11" s="11">
        <f>IFERROR((X11-V11)/V11,0)</f>
        <v>-0.16783216762097861</v>
      </c>
      <c r="Z11" s="13">
        <f>+'2021'!J74+'2021'!J75</f>
        <v>253416154.18000001</v>
      </c>
      <c r="AA11" s="11">
        <f>IFERROR((Z11-X11)/X11,0)</f>
        <v>-0.2016806719639492</v>
      </c>
      <c r="AB11" s="13">
        <f>+'2022'!J65+'2022'!J66</f>
        <v>189395231.13999999</v>
      </c>
      <c r="AC11" s="11">
        <f>IFERROR((AB11-Z11)/Z11,0)</f>
        <v>-0.25263157846885459</v>
      </c>
      <c r="AD11" s="13">
        <f>+'2023'!J67+'2023'!J68</f>
        <v>125374307.96000001</v>
      </c>
      <c r="AE11" s="11">
        <f>IFERROR((AD11-AB11)/AB11,0)</f>
        <v>-0.3380281688965866</v>
      </c>
      <c r="AF11" s="13">
        <f>+'2024'!J66+'2024'!J67</f>
        <v>0</v>
      </c>
      <c r="AG11" s="11">
        <f>IFERROR((AF11-AD11)/AD11,0)</f>
        <v>-1</v>
      </c>
      <c r="AH11" s="13">
        <v>0</v>
      </c>
      <c r="AI11" s="11">
        <f>IFERROR((AH11-AF11)/AF11,0)</f>
        <v>0</v>
      </c>
    </row>
    <row r="12" spans="1:35" x14ac:dyDescent="0.2">
      <c r="A12" s="2"/>
      <c r="B12" s="13"/>
      <c r="C12" s="8"/>
      <c r="D12" s="13"/>
      <c r="E12" s="11">
        <f>(D11/$B$11)</f>
        <v>0.91668412961190637</v>
      </c>
      <c r="F12" s="13"/>
      <c r="G12" s="11">
        <f>(F11/$B$11)</f>
        <v>0.90558624043781277</v>
      </c>
      <c r="H12" s="13"/>
      <c r="I12" s="11">
        <f>(H11/$B$11)</f>
        <v>0.82868327794065544</v>
      </c>
      <c r="J12" s="13"/>
      <c r="K12" s="11">
        <f>(J11/$B$11)</f>
        <v>0.75246671406079557</v>
      </c>
      <c r="L12" s="13"/>
      <c r="M12" s="11">
        <f>(L11/$B$11)</f>
        <v>0.6838005510595806</v>
      </c>
      <c r="O12" s="11">
        <f>(N11/$B$11)</f>
        <v>0.61513438739338167</v>
      </c>
      <c r="Q12" s="11">
        <f>(P11/$B$11)</f>
        <v>0.59796784636421307</v>
      </c>
      <c r="R12" s="10"/>
      <c r="S12" s="11">
        <f>(R11/$B$11)</f>
        <v>0.54646822327670641</v>
      </c>
      <c r="T12" s="17"/>
      <c r="U12" s="11">
        <f>(T11/$B$11)</f>
        <v>0.47780205916003071</v>
      </c>
      <c r="V12" s="17"/>
      <c r="W12" s="11">
        <f>(V11/$B$11)</f>
        <v>0.40913589504335507</v>
      </c>
      <c r="X12" s="17"/>
      <c r="Y12" s="11">
        <f>(X11/$B$11)</f>
        <v>0.34046973092667959</v>
      </c>
      <c r="Z12" s="17"/>
      <c r="AA12" s="11">
        <f>(Z11/$B$11)</f>
        <v>0.2718035668100019</v>
      </c>
      <c r="AB12" s="17"/>
      <c r="AC12" s="11">
        <f>(AB11/$B$11)</f>
        <v>0.20313740269332634</v>
      </c>
      <c r="AD12" s="17"/>
      <c r="AE12" s="11">
        <f>(AD11/$B$11)</f>
        <v>0.1344712384264927</v>
      </c>
      <c r="AF12" s="17"/>
      <c r="AG12" s="11">
        <f>(AF11/$B$11)</f>
        <v>0</v>
      </c>
      <c r="AH12" s="17"/>
      <c r="AI12" s="11">
        <f>(AH11/$B$11)</f>
        <v>0</v>
      </c>
    </row>
    <row r="13" spans="1:35" x14ac:dyDescent="0.2">
      <c r="A13" s="2"/>
      <c r="B13" s="13"/>
      <c r="C13" s="8"/>
      <c r="D13" s="13"/>
      <c r="F13" s="13"/>
      <c r="H13" s="13"/>
      <c r="J13" s="13"/>
      <c r="L13" s="13"/>
      <c r="O13" s="10"/>
      <c r="Q13" s="10"/>
      <c r="R13" s="10"/>
      <c r="S13" s="10"/>
      <c r="T13" s="17"/>
      <c r="U13" s="10"/>
      <c r="V13" s="17"/>
      <c r="W13" s="10"/>
      <c r="X13" s="17"/>
      <c r="Y13" s="10"/>
      <c r="AA13" s="10"/>
      <c r="AC13" s="10"/>
      <c r="AE13" s="10"/>
      <c r="AG13" s="10"/>
      <c r="AI13" s="10"/>
    </row>
    <row r="14" spans="1:35" s="2" customFormat="1" x14ac:dyDescent="0.2">
      <c r="A14" s="5"/>
      <c r="B14" s="14">
        <f>SUM(B7:B13)</f>
        <v>4962090363</v>
      </c>
      <c r="C14" s="9">
        <v>1</v>
      </c>
      <c r="D14" s="14">
        <f>SUM(D7:D13)</f>
        <v>7226096779</v>
      </c>
      <c r="E14" s="12">
        <f>IFERROR((D14-B14)/B14,0)</f>
        <v>0.45626061808177515</v>
      </c>
      <c r="F14" s="14">
        <f>SUM(F7:F13)</f>
        <v>13272904771</v>
      </c>
      <c r="G14" s="12">
        <f>IFERROR((F14-D14)/D14,0)</f>
        <v>0.83680141256519425</v>
      </c>
      <c r="H14" s="14">
        <f>SUM(H7:H13)</f>
        <v>24173574552</v>
      </c>
      <c r="I14" s="12">
        <f>IFERROR((H14-F14)/F14,0)</f>
        <v>0.82127235665977938</v>
      </c>
      <c r="J14" s="14">
        <f>SUM(J7:J13)</f>
        <v>23477296712</v>
      </c>
      <c r="K14" s="12">
        <f>IFERROR((J14-H14)/H14,0)</f>
        <v>-2.8803263601013176E-2</v>
      </c>
      <c r="L14" s="14">
        <f>SUM(L7:L13)</f>
        <v>24518557903</v>
      </c>
      <c r="M14" s="12">
        <f>IFERROR((L14-J14)/J14,0)</f>
        <v>4.435183504188444E-2</v>
      </c>
      <c r="N14" s="14">
        <f>SUM(N7:N13)</f>
        <v>24297311440.100002</v>
      </c>
      <c r="O14" s="12">
        <f>IFERROR((N14-L14)/L14,0)</f>
        <v>-9.0236327835955966E-3</v>
      </c>
      <c r="P14" s="14">
        <f>SUM(P7:P13)</f>
        <v>23480635386.510002</v>
      </c>
      <c r="Q14" s="12">
        <f>IFERROR((P14-N14)/N14,0)</f>
        <v>-3.361178686799756E-2</v>
      </c>
      <c r="R14" s="14">
        <f>SUM(R7:R13)</f>
        <v>25014411885.660004</v>
      </c>
      <c r="S14" s="12">
        <f>IFERROR((R14-P14)/P14,0)</f>
        <v>6.5320911206311755E-2</v>
      </c>
      <c r="T14" s="14">
        <f>SUM(T7:T13)</f>
        <v>29090472081.353756</v>
      </c>
      <c r="U14" s="12">
        <f>IFERROR((T14-R14)/R14,0)</f>
        <v>0.16294847203785082</v>
      </c>
      <c r="V14" s="14">
        <f>SUM(V7:V13)</f>
        <v>32053434189.870346</v>
      </c>
      <c r="W14" s="12">
        <f>IFERROR((V14-T14)/T14,0)</f>
        <v>0.10185335254204322</v>
      </c>
      <c r="X14" s="14">
        <f>SUM(X7:X13)</f>
        <v>33536131152.440517</v>
      </c>
      <c r="Y14" s="12">
        <f>IFERROR((X14-V14)/V14,0)</f>
        <v>4.625703922354564E-2</v>
      </c>
      <c r="Z14" s="14">
        <f t="shared" ref="Z14:AD14" si="0">SUM(Z7:Z13)</f>
        <v>33358062257.933136</v>
      </c>
      <c r="AA14" s="12">
        <f>IFERROR((Z14-X14)/X14,0)</f>
        <v>-5.3097625870425682E-3</v>
      </c>
      <c r="AB14" s="14">
        <f t="shared" si="0"/>
        <v>33147710918.293137</v>
      </c>
      <c r="AC14" s="12">
        <f>IFERROR((AB14-Z14)/Z14,0)</f>
        <v>-6.305862073567362E-3</v>
      </c>
      <c r="AD14" s="14">
        <f t="shared" si="0"/>
        <v>33534965095.96352</v>
      </c>
      <c r="AE14" s="12">
        <f>IFERROR((AD14-AB14)/AB14,0)</f>
        <v>1.168268236153437E-2</v>
      </c>
      <c r="AF14" s="14">
        <f>SUM(AF7:AF13)</f>
        <v>35178985543.216293</v>
      </c>
      <c r="AG14" s="12">
        <f>IFERROR((AF14-AD14)/AD14,0)</f>
        <v>4.9024069133462675E-2</v>
      </c>
      <c r="AH14" s="14">
        <f>SUM(AH7:AH13)</f>
        <v>35414238178.907272</v>
      </c>
      <c r="AI14" s="12">
        <f>IFERROR((AH14-AF14)/AF14,0)</f>
        <v>6.6873058463263087E-3</v>
      </c>
    </row>
    <row r="15" spans="1:35" x14ac:dyDescent="0.2">
      <c r="E15" s="11">
        <f>(D14/$B$14)</f>
        <v>1.4562606180817752</v>
      </c>
      <c r="F15" s="13"/>
      <c r="G15" s="11">
        <f>(F14/$B$14)</f>
        <v>2.6748615603556676</v>
      </c>
      <c r="H15" s="13"/>
      <c r="I15" s="11">
        <f>(H14/$B$14)</f>
        <v>4.8716514177676213</v>
      </c>
      <c r="J15" s="13"/>
      <c r="K15" s="11">
        <f>(J14/$B$14)</f>
        <v>4.7313319578094104</v>
      </c>
      <c r="L15" s="13"/>
      <c r="M15" s="11">
        <f>(L14/$B$14)</f>
        <v>4.9411752123305703</v>
      </c>
      <c r="O15" s="11">
        <f>(N14/$B$14)</f>
        <v>4.8965878616950942</v>
      </c>
      <c r="Q15" s="11">
        <f>(P14/$B$14)</f>
        <v>4.7320047941073744</v>
      </c>
    </row>
    <row r="16" spans="1:35" hidden="1" x14ac:dyDescent="0.2">
      <c r="B16" s="15"/>
      <c r="D16" s="15">
        <f>($N$14-D14)/D14</f>
        <v>2.3624392508430314</v>
      </c>
      <c r="E16" s="11"/>
      <c r="F16" s="13"/>
      <c r="G16" s="11"/>
      <c r="H16" s="13"/>
      <c r="I16" s="11"/>
      <c r="J16" s="13"/>
      <c r="K16" s="11"/>
      <c r="L16" s="13"/>
      <c r="M16" s="11"/>
    </row>
    <row r="17" spans="1:25" x14ac:dyDescent="0.2">
      <c r="D17" s="16"/>
      <c r="E17" s="11"/>
      <c r="F17" s="13"/>
      <c r="G17" s="11"/>
      <c r="H17" s="13"/>
      <c r="I17" s="11"/>
      <c r="J17" s="13"/>
      <c r="K17" s="11"/>
      <c r="L17" s="13"/>
      <c r="M17" s="11"/>
    </row>
    <row r="18" spans="1:25" ht="13.9" customHeight="1" x14ac:dyDescent="0.2">
      <c r="A18" s="185" t="s">
        <v>12</v>
      </c>
      <c r="B18" s="185"/>
      <c r="C18" s="185"/>
      <c r="D18" s="185"/>
      <c r="E18" s="185"/>
      <c r="F18" s="185"/>
      <c r="G18" s="185"/>
      <c r="H18" s="185"/>
      <c r="I18" s="185"/>
      <c r="J18" s="185"/>
      <c r="K18" s="185"/>
      <c r="L18" s="185"/>
      <c r="M18" s="185"/>
      <c r="N18" s="185"/>
      <c r="O18" s="185"/>
      <c r="P18" s="185"/>
      <c r="Q18" s="185"/>
      <c r="R18" s="185"/>
      <c r="S18" s="185"/>
      <c r="T18" s="185"/>
    </row>
    <row r="19" spans="1:25" ht="24" customHeight="1" x14ac:dyDescent="0.2">
      <c r="A19" s="185"/>
      <c r="B19" s="185"/>
      <c r="C19" s="185"/>
      <c r="D19" s="185"/>
      <c r="E19" s="185"/>
      <c r="F19" s="185"/>
      <c r="G19" s="185"/>
      <c r="H19" s="185"/>
      <c r="I19" s="185"/>
      <c r="J19" s="185"/>
      <c r="K19" s="185"/>
      <c r="L19" s="185"/>
      <c r="M19" s="185"/>
      <c r="N19" s="185"/>
      <c r="O19" s="185"/>
      <c r="P19" s="185"/>
      <c r="Q19" s="185"/>
      <c r="R19" s="185"/>
      <c r="S19" s="185"/>
      <c r="T19" s="185"/>
    </row>
    <row r="20" spans="1:25" ht="13.9" customHeight="1" x14ac:dyDescent="0.25">
      <c r="A20" s="184" t="s">
        <v>11</v>
      </c>
      <c r="B20" s="184"/>
      <c r="C20" s="184"/>
      <c r="D20" s="184"/>
      <c r="E20" s="184"/>
      <c r="F20" s="184"/>
      <c r="G20" s="184"/>
      <c r="H20" s="184"/>
      <c r="I20" s="184"/>
      <c r="J20" s="184"/>
      <c r="K20" s="184"/>
      <c r="L20" s="184"/>
      <c r="M20" s="184"/>
      <c r="N20" s="184"/>
      <c r="O20" s="184"/>
      <c r="P20" s="184"/>
      <c r="Q20" s="184"/>
      <c r="R20" s="184"/>
      <c r="S20" s="184"/>
      <c r="T20" s="184"/>
      <c r="X20" s="18"/>
      <c r="Y20" s="18"/>
    </row>
    <row r="21" spans="1:25" x14ac:dyDescent="0.2">
      <c r="A21" s="184"/>
      <c r="B21" s="184"/>
      <c r="C21" s="184"/>
      <c r="D21" s="184"/>
      <c r="E21" s="184"/>
      <c r="F21" s="184"/>
      <c r="G21" s="184"/>
      <c r="H21" s="184"/>
      <c r="I21" s="184"/>
      <c r="J21" s="184"/>
      <c r="K21" s="184"/>
      <c r="L21" s="184"/>
      <c r="M21" s="184"/>
      <c r="N21" s="184"/>
      <c r="O21" s="184"/>
      <c r="P21" s="184"/>
      <c r="Q21" s="184"/>
      <c r="R21" s="184"/>
      <c r="S21" s="184"/>
      <c r="T21" s="184"/>
      <c r="X21" s="17"/>
      <c r="Y21" s="17"/>
    </row>
    <row r="22" spans="1:25" ht="25.15" customHeight="1" x14ac:dyDescent="0.2">
      <c r="A22" s="184" t="s">
        <v>17</v>
      </c>
      <c r="B22" s="184"/>
      <c r="C22" s="184"/>
      <c r="D22" s="184"/>
      <c r="E22" s="184"/>
      <c r="F22" s="184"/>
      <c r="G22" s="184"/>
      <c r="H22" s="184"/>
      <c r="I22" s="184"/>
      <c r="J22" s="184"/>
      <c r="K22" s="184"/>
      <c r="L22" s="184"/>
      <c r="M22" s="184"/>
      <c r="N22" s="184"/>
      <c r="O22" s="184"/>
      <c r="P22" s="184"/>
      <c r="Q22" s="184"/>
      <c r="R22" s="184"/>
      <c r="S22" s="184"/>
      <c r="T22" s="184"/>
    </row>
    <row r="23" spans="1:25" ht="23.45" customHeight="1" x14ac:dyDescent="0.2">
      <c r="A23" s="184" t="s">
        <v>18</v>
      </c>
      <c r="B23" s="184"/>
      <c r="C23" s="184"/>
      <c r="D23" s="184"/>
      <c r="E23" s="184"/>
      <c r="F23" s="184"/>
      <c r="G23" s="184"/>
      <c r="H23" s="184"/>
      <c r="I23" s="184"/>
      <c r="J23" s="184"/>
      <c r="K23" s="184"/>
      <c r="L23" s="184"/>
      <c r="M23" s="184"/>
      <c r="N23" s="184"/>
      <c r="O23" s="184"/>
      <c r="P23" s="184"/>
      <c r="Q23" s="184"/>
      <c r="R23" s="184"/>
      <c r="S23" s="184"/>
      <c r="T23" s="184"/>
    </row>
    <row r="24" spans="1:25" ht="26.25" customHeight="1" x14ac:dyDescent="0.2">
      <c r="A24" s="1" t="s">
        <v>187</v>
      </c>
    </row>
  </sheetData>
  <mergeCells count="7">
    <mergeCell ref="A2:AD2"/>
    <mergeCell ref="A3:AD3"/>
    <mergeCell ref="A23:T23"/>
    <mergeCell ref="A22:T22"/>
    <mergeCell ref="A20:T21"/>
    <mergeCell ref="A18:T19"/>
    <mergeCell ref="A4:L4"/>
  </mergeCells>
  <printOptions horizontalCentered="1"/>
  <pageMargins left="0.11811023622047245" right="0.11811023622047245" top="0.74803149606299213" bottom="0.74803149606299213" header="0.31496062992125984" footer="0.31496062992125984"/>
  <pageSetup scale="50" orientation="landscape" r:id="rId1"/>
  <ignoredErrors>
    <ignoredError sqref="N7:N11 F7:H7 X7:AD11 P7:R11 F14:AD1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98A6B-561B-4440-A548-EA271A67721E}">
  <dimension ref="A1:S132"/>
  <sheetViews>
    <sheetView topLeftCell="A64" workbookViewId="0">
      <selection activeCell="O84" sqref="O84"/>
    </sheetView>
  </sheetViews>
  <sheetFormatPr baseColWidth="10" defaultColWidth="11.42578125" defaultRowHeight="15" outlineLevelRow="1" x14ac:dyDescent="0.25"/>
  <cols>
    <col min="1" max="1" width="3.7109375" customWidth="1"/>
    <col min="2" max="2" width="4.5703125" customWidth="1"/>
    <col min="3" max="3" width="2.7109375" customWidth="1"/>
    <col min="4" max="4" width="4.140625" customWidth="1"/>
    <col min="5" max="5" width="31.28515625" customWidth="1"/>
    <col min="6" max="6" width="18.28515625" bestFit="1" customWidth="1"/>
    <col min="7" max="7" width="16.140625" bestFit="1" customWidth="1"/>
    <col min="8" max="8" width="17.140625" customWidth="1"/>
    <col min="9" max="9" width="16.140625" bestFit="1" customWidth="1"/>
    <col min="10" max="10" width="18.140625" bestFit="1" customWidth="1"/>
    <col min="11" max="11" width="17.28515625" customWidth="1"/>
    <col min="12" max="12" width="16.7109375" customWidth="1"/>
    <col min="13" max="13" width="3.42578125" customWidth="1"/>
    <col min="14" max="14" width="18" style="19" bestFit="1" customWidth="1"/>
    <col min="15" max="15" width="17" style="19" bestFit="1" customWidth="1"/>
    <col min="16" max="16" width="17.7109375" style="19" bestFit="1" customWidth="1"/>
  </cols>
  <sheetData>
    <row r="1" spans="2:16" ht="20.45" customHeight="1" x14ac:dyDescent="0.25">
      <c r="B1" s="188" t="s">
        <v>22</v>
      </c>
      <c r="C1" s="188"/>
      <c r="D1" s="188"/>
      <c r="E1" s="188"/>
      <c r="F1" s="188"/>
      <c r="G1" s="188"/>
      <c r="H1" s="188"/>
      <c r="I1" s="188"/>
      <c r="J1" s="188"/>
      <c r="K1" s="188"/>
      <c r="L1" s="188"/>
    </row>
    <row r="2" spans="2:16" ht="15" customHeight="1" x14ac:dyDescent="0.25">
      <c r="B2" s="189" t="s">
        <v>23</v>
      </c>
      <c r="C2" s="189"/>
      <c r="D2" s="189"/>
      <c r="E2" s="189"/>
      <c r="F2" s="189"/>
      <c r="G2" s="189"/>
      <c r="H2" s="189"/>
      <c r="I2" s="189"/>
      <c r="J2" s="189"/>
      <c r="K2" s="189"/>
      <c r="L2" s="189"/>
    </row>
    <row r="3" spans="2:16" ht="16.149999999999999" customHeight="1" x14ac:dyDescent="0.25">
      <c r="B3" s="190" t="s">
        <v>24</v>
      </c>
      <c r="C3" s="190"/>
      <c r="D3" s="190"/>
      <c r="E3" s="190"/>
      <c r="F3" s="190"/>
      <c r="G3" s="190"/>
      <c r="H3" s="190"/>
      <c r="I3" s="190"/>
      <c r="J3" s="190"/>
      <c r="K3" s="190"/>
      <c r="L3" s="190"/>
    </row>
    <row r="4" spans="2:16" ht="12.6" customHeight="1" x14ac:dyDescent="0.25">
      <c r="B4" s="191" t="s">
        <v>25</v>
      </c>
      <c r="C4" s="191"/>
      <c r="D4" s="191"/>
      <c r="E4" s="191"/>
      <c r="F4" s="191"/>
      <c r="G4" s="191"/>
      <c r="H4" s="191"/>
      <c r="I4" s="191"/>
      <c r="J4" s="191"/>
      <c r="K4" s="191"/>
      <c r="L4" s="191"/>
    </row>
    <row r="5" spans="2:16" ht="73.900000000000006" customHeight="1" x14ac:dyDescent="0.25">
      <c r="B5" s="192" t="s">
        <v>26</v>
      </c>
      <c r="C5" s="193"/>
      <c r="D5" s="193"/>
      <c r="E5" s="194"/>
      <c r="F5" s="20" t="s">
        <v>27</v>
      </c>
      <c r="G5" s="20" t="s">
        <v>28</v>
      </c>
      <c r="H5" s="20" t="s">
        <v>29</v>
      </c>
      <c r="I5" s="20" t="s">
        <v>30</v>
      </c>
      <c r="J5" s="20" t="s">
        <v>31</v>
      </c>
      <c r="K5" s="20" t="s">
        <v>32</v>
      </c>
      <c r="L5" s="20" t="s">
        <v>33</v>
      </c>
    </row>
    <row r="6" spans="2:16" ht="16.899999999999999" customHeight="1" x14ac:dyDescent="0.25">
      <c r="B6" s="21" t="s">
        <v>34</v>
      </c>
      <c r="C6" s="22"/>
      <c r="D6" s="22"/>
      <c r="E6" s="22"/>
      <c r="F6" s="23">
        <f t="shared" ref="F6:K6" si="0">SUM(F7,F48)</f>
        <v>35895031798.260513</v>
      </c>
      <c r="G6" s="23">
        <f t="shared" si="0"/>
        <v>4150000000</v>
      </c>
      <c r="H6" s="23">
        <f>SUM(H7,H48)</f>
        <v>3245592658.5073767</v>
      </c>
      <c r="I6" s="23">
        <f t="shared" si="0"/>
        <v>0</v>
      </c>
      <c r="J6" s="23">
        <f t="shared" si="0"/>
        <v>36799939139.753136</v>
      </c>
      <c r="K6" s="23">
        <f t="shared" si="0"/>
        <v>1814735550.8767638</v>
      </c>
      <c r="L6" s="24">
        <f>SUM(L7,L48)</f>
        <v>30438400</v>
      </c>
      <c r="O6" s="25"/>
    </row>
    <row r="7" spans="2:16" ht="16.899999999999999" customHeight="1" x14ac:dyDescent="0.25">
      <c r="B7" s="26"/>
      <c r="C7" s="27" t="s">
        <v>35</v>
      </c>
      <c r="D7" s="28"/>
      <c r="E7" s="28"/>
      <c r="F7" s="29">
        <f>SUM(F8,F44,F46)</f>
        <v>3051000000</v>
      </c>
      <c r="G7" s="30">
        <f>SUM(G8,G44,G46)</f>
        <v>4150000000</v>
      </c>
      <c r="H7" s="30">
        <f t="shared" ref="H7:L7" si="1">SUM(H8,H44,H46)</f>
        <v>3152000000</v>
      </c>
      <c r="I7" s="30">
        <f t="shared" si="1"/>
        <v>0</v>
      </c>
      <c r="J7" s="30">
        <f t="shared" si="1"/>
        <v>4049500000</v>
      </c>
      <c r="K7" s="30">
        <f t="shared" si="1"/>
        <v>80809963.637499988</v>
      </c>
      <c r="L7" s="31">
        <f t="shared" si="1"/>
        <v>30438400</v>
      </c>
      <c r="O7" s="25"/>
    </row>
    <row r="8" spans="2:16" ht="15.6" customHeight="1" x14ac:dyDescent="0.25">
      <c r="B8" s="32"/>
      <c r="C8" s="1"/>
      <c r="D8" s="33" t="s">
        <v>36</v>
      </c>
      <c r="E8" s="34"/>
      <c r="F8" s="35">
        <f>SUM(F9:F42)</f>
        <v>3051000000</v>
      </c>
      <c r="G8" s="35">
        <f>SUM(G9:G42)</f>
        <v>4150000000</v>
      </c>
      <c r="H8" s="35">
        <f>SUM(H9:H42)</f>
        <v>3152000000</v>
      </c>
      <c r="I8" s="35">
        <f t="shared" ref="I8" si="2">SUM(I9:I26)</f>
        <v>0</v>
      </c>
      <c r="J8" s="35">
        <f>SUM(J9:J42)</f>
        <v>4049500000</v>
      </c>
      <c r="K8" s="35">
        <f>SUM(K9:K42)</f>
        <v>80809963.637499988</v>
      </c>
      <c r="L8" s="36">
        <f>SUM(L9:L42)</f>
        <v>30438400</v>
      </c>
      <c r="O8" s="25"/>
    </row>
    <row r="9" spans="2:16" ht="16.149999999999999" customHeight="1" outlineLevel="1" x14ac:dyDescent="0.25">
      <c r="B9" s="37"/>
      <c r="C9" s="38"/>
      <c r="D9" s="39"/>
      <c r="E9" s="40" t="s">
        <v>37</v>
      </c>
      <c r="F9" s="41">
        <v>34500000</v>
      </c>
      <c r="G9" s="41">
        <v>0</v>
      </c>
      <c r="H9" s="41">
        <v>34500000</v>
      </c>
      <c r="I9" s="42">
        <v>0</v>
      </c>
      <c r="J9" s="42">
        <f t="shared" ref="J9:J24" si="3">F9+G9-H9+I9</f>
        <v>0</v>
      </c>
      <c r="K9" s="41">
        <v>233697.83</v>
      </c>
      <c r="L9" s="43">
        <v>0</v>
      </c>
      <c r="N9" s="44"/>
      <c r="O9" s="45">
        <v>100000000</v>
      </c>
      <c r="P9" s="44"/>
    </row>
    <row r="10" spans="2:16" ht="16.149999999999999" customHeight="1" outlineLevel="1" x14ac:dyDescent="0.25">
      <c r="B10" s="37"/>
      <c r="C10" s="38"/>
      <c r="D10" s="39"/>
      <c r="E10" s="40" t="s">
        <v>38</v>
      </c>
      <c r="F10" s="41">
        <v>172500000</v>
      </c>
      <c r="G10" s="41">
        <v>0</v>
      </c>
      <c r="H10" s="41">
        <v>172500000</v>
      </c>
      <c r="I10" s="42">
        <v>0</v>
      </c>
      <c r="J10" s="42">
        <f t="shared" si="3"/>
        <v>0</v>
      </c>
      <c r="K10" s="41">
        <v>1170194.4891666665</v>
      </c>
      <c r="L10" s="43">
        <v>0</v>
      </c>
      <c r="N10" s="44"/>
      <c r="O10" s="45">
        <v>500000000</v>
      </c>
      <c r="P10" s="44"/>
    </row>
    <row r="11" spans="2:16" ht="16.149999999999999" customHeight="1" outlineLevel="1" x14ac:dyDescent="0.25">
      <c r="B11" s="37"/>
      <c r="C11" s="38"/>
      <c r="D11" s="39"/>
      <c r="E11" s="40" t="s">
        <v>39</v>
      </c>
      <c r="F11" s="41">
        <v>345000000</v>
      </c>
      <c r="G11" s="41">
        <v>0</v>
      </c>
      <c r="H11" s="41">
        <v>345000000</v>
      </c>
      <c r="I11" s="42">
        <v>0</v>
      </c>
      <c r="J11" s="42">
        <f t="shared" si="3"/>
        <v>0</v>
      </c>
      <c r="K11" s="41">
        <v>5963066.5</v>
      </c>
      <c r="L11" s="43">
        <v>0</v>
      </c>
      <c r="N11" s="44"/>
      <c r="O11" s="45">
        <v>600000000</v>
      </c>
      <c r="P11" s="44"/>
    </row>
    <row r="12" spans="2:16" ht="16.149999999999999" customHeight="1" outlineLevel="1" x14ac:dyDescent="0.25">
      <c r="B12" s="37"/>
      <c r="C12" s="38"/>
      <c r="D12" s="39"/>
      <c r="E12" s="40" t="s">
        <v>37</v>
      </c>
      <c r="F12" s="41">
        <v>160000000</v>
      </c>
      <c r="G12" s="41">
        <v>0</v>
      </c>
      <c r="H12" s="41">
        <v>160000000</v>
      </c>
      <c r="I12" s="42">
        <v>0</v>
      </c>
      <c r="J12" s="42">
        <f t="shared" si="3"/>
        <v>0</v>
      </c>
      <c r="K12" s="41">
        <v>2516699</v>
      </c>
      <c r="L12" s="43">
        <v>0</v>
      </c>
      <c r="N12" s="44"/>
      <c r="O12" s="45">
        <v>200000000</v>
      </c>
      <c r="P12" s="44"/>
    </row>
    <row r="13" spans="2:16" ht="16.149999999999999" customHeight="1" outlineLevel="1" x14ac:dyDescent="0.25">
      <c r="B13" s="37"/>
      <c r="C13" s="38"/>
      <c r="D13" s="39"/>
      <c r="E13" s="40" t="s">
        <v>40</v>
      </c>
      <c r="F13" s="41">
        <v>240000000</v>
      </c>
      <c r="G13" s="41">
        <v>0</v>
      </c>
      <c r="H13" s="41">
        <v>240000000</v>
      </c>
      <c r="I13" s="42">
        <v>0</v>
      </c>
      <c r="J13" s="42">
        <f t="shared" si="3"/>
        <v>0</v>
      </c>
      <c r="K13" s="41">
        <v>3996566.67</v>
      </c>
      <c r="L13" s="43">
        <v>0</v>
      </c>
      <c r="N13" s="44"/>
      <c r="O13" s="45">
        <v>300000000</v>
      </c>
      <c r="P13" s="44"/>
    </row>
    <row r="14" spans="2:16" ht="16.149999999999999" customHeight="1" outlineLevel="1" x14ac:dyDescent="0.25">
      <c r="B14" s="37"/>
      <c r="C14" s="38"/>
      <c r="D14" s="39"/>
      <c r="E14" s="40" t="s">
        <v>40</v>
      </c>
      <c r="F14" s="41">
        <v>80000000</v>
      </c>
      <c r="G14" s="41">
        <v>0</v>
      </c>
      <c r="H14" s="41">
        <v>80000000</v>
      </c>
      <c r="I14" s="42">
        <v>0</v>
      </c>
      <c r="J14" s="42">
        <f t="shared" si="3"/>
        <v>0</v>
      </c>
      <c r="K14" s="41">
        <v>1452394.44</v>
      </c>
      <c r="L14" s="43">
        <v>0</v>
      </c>
      <c r="N14" s="44"/>
      <c r="O14" s="45">
        <v>100000000</v>
      </c>
      <c r="P14" s="44"/>
    </row>
    <row r="15" spans="2:16" ht="16.149999999999999" customHeight="1" outlineLevel="1" x14ac:dyDescent="0.25">
      <c r="B15" s="37"/>
      <c r="C15" s="38"/>
      <c r="D15" s="39"/>
      <c r="E15" s="40" t="s">
        <v>41</v>
      </c>
      <c r="F15" s="41">
        <v>160000000</v>
      </c>
      <c r="G15" s="41">
        <v>0</v>
      </c>
      <c r="H15" s="41">
        <v>160000000</v>
      </c>
      <c r="I15" s="42">
        <v>0</v>
      </c>
      <c r="J15" s="42">
        <f t="shared" si="3"/>
        <v>0</v>
      </c>
      <c r="K15" s="41">
        <v>2253667.77</v>
      </c>
      <c r="L15" s="43">
        <v>0</v>
      </c>
      <c r="N15" s="44"/>
      <c r="O15" s="45">
        <v>200000000</v>
      </c>
      <c r="P15" s="44"/>
    </row>
    <row r="16" spans="2:16" ht="16.149999999999999" customHeight="1" outlineLevel="1" x14ac:dyDescent="0.25">
      <c r="B16" s="37"/>
      <c r="C16" s="38"/>
      <c r="D16" s="39"/>
      <c r="E16" s="40" t="s">
        <v>41</v>
      </c>
      <c r="F16" s="41">
        <v>80000000</v>
      </c>
      <c r="G16" s="41">
        <v>0</v>
      </c>
      <c r="H16" s="41">
        <v>80000000</v>
      </c>
      <c r="I16" s="42">
        <v>0</v>
      </c>
      <c r="J16" s="42">
        <f t="shared" si="3"/>
        <v>0</v>
      </c>
      <c r="K16" s="41">
        <v>1176333.8699999999</v>
      </c>
      <c r="L16" s="43">
        <v>0</v>
      </c>
      <c r="N16" s="44"/>
      <c r="O16" s="45">
        <v>100000000</v>
      </c>
      <c r="P16" s="44"/>
    </row>
    <row r="17" spans="2:16" ht="16.149999999999999" customHeight="1" outlineLevel="1" x14ac:dyDescent="0.25">
      <c r="B17" s="37"/>
      <c r="C17" s="38"/>
      <c r="D17" s="39"/>
      <c r="E17" s="40" t="s">
        <v>40</v>
      </c>
      <c r="F17" s="41">
        <v>240000000</v>
      </c>
      <c r="G17" s="41">
        <v>0</v>
      </c>
      <c r="H17" s="41">
        <v>240000000</v>
      </c>
      <c r="I17" s="42">
        <v>0</v>
      </c>
      <c r="J17" s="42">
        <f t="shared" si="3"/>
        <v>0</v>
      </c>
      <c r="K17" s="41">
        <v>4169390.0800000001</v>
      </c>
      <c r="L17" s="43">
        <v>0</v>
      </c>
      <c r="N17" s="44"/>
      <c r="O17" s="45">
        <v>300000000</v>
      </c>
      <c r="P17" s="44"/>
    </row>
    <row r="18" spans="2:16" ht="16.149999999999999" customHeight="1" outlineLevel="1" x14ac:dyDescent="0.25">
      <c r="B18" s="37"/>
      <c r="C18" s="38"/>
      <c r="D18" s="39"/>
      <c r="E18" s="40" t="s">
        <v>41</v>
      </c>
      <c r="F18" s="41">
        <v>160000000</v>
      </c>
      <c r="G18" s="41">
        <v>0</v>
      </c>
      <c r="H18" s="41">
        <v>160000000</v>
      </c>
      <c r="I18" s="42">
        <v>0</v>
      </c>
      <c r="J18" s="42">
        <f t="shared" si="3"/>
        <v>0</v>
      </c>
      <c r="K18" s="41">
        <v>2399020.85</v>
      </c>
      <c r="L18" s="43">
        <v>0</v>
      </c>
      <c r="N18" s="44"/>
      <c r="O18" s="45">
        <v>200000000</v>
      </c>
      <c r="P18" s="44"/>
    </row>
    <row r="19" spans="2:16" ht="16.149999999999999" customHeight="1" outlineLevel="1" x14ac:dyDescent="0.25">
      <c r="B19" s="37"/>
      <c r="C19" s="38"/>
      <c r="D19" s="39"/>
      <c r="E19" s="40" t="s">
        <v>42</v>
      </c>
      <c r="F19" s="41">
        <v>86000000</v>
      </c>
      <c r="G19" s="41">
        <v>0</v>
      </c>
      <c r="H19" s="41">
        <v>86000000</v>
      </c>
      <c r="I19" s="42">
        <v>0</v>
      </c>
      <c r="J19" s="42">
        <f t="shared" si="3"/>
        <v>0</v>
      </c>
      <c r="K19" s="41">
        <v>1865560.9711111111</v>
      </c>
      <c r="L19" s="43">
        <v>0</v>
      </c>
      <c r="N19" s="44"/>
      <c r="O19" s="45">
        <v>100000000</v>
      </c>
      <c r="P19" s="44"/>
    </row>
    <row r="20" spans="2:16" ht="16.149999999999999" customHeight="1" outlineLevel="1" x14ac:dyDescent="0.25">
      <c r="B20" s="37"/>
      <c r="C20" s="38"/>
      <c r="D20" s="39"/>
      <c r="E20" s="40" t="s">
        <v>42</v>
      </c>
      <c r="F20" s="41">
        <v>129000000</v>
      </c>
      <c r="G20" s="41">
        <v>0</v>
      </c>
      <c r="H20" s="41">
        <v>129000000</v>
      </c>
      <c r="I20" s="42">
        <v>0</v>
      </c>
      <c r="J20" s="42">
        <f t="shared" si="3"/>
        <v>0</v>
      </c>
      <c r="K20" s="41">
        <v>2757174.7883333336</v>
      </c>
      <c r="L20" s="43">
        <v>0</v>
      </c>
      <c r="N20" s="44"/>
      <c r="O20" s="45">
        <v>150000000</v>
      </c>
      <c r="P20" s="44"/>
    </row>
    <row r="21" spans="2:16" ht="16.149999999999999" customHeight="1" outlineLevel="1" x14ac:dyDescent="0.25">
      <c r="B21" s="37"/>
      <c r="C21" s="38"/>
      <c r="D21" s="39"/>
      <c r="E21" s="40" t="s">
        <v>41</v>
      </c>
      <c r="F21" s="41">
        <v>282000000</v>
      </c>
      <c r="G21" s="41">
        <v>0</v>
      </c>
      <c r="H21" s="41">
        <v>282000000</v>
      </c>
      <c r="I21" s="42">
        <v>0</v>
      </c>
      <c r="J21" s="42">
        <f t="shared" si="3"/>
        <v>0</v>
      </c>
      <c r="K21" s="41">
        <v>4588668.87</v>
      </c>
      <c r="L21" s="43">
        <v>0</v>
      </c>
      <c r="N21" s="44"/>
      <c r="O21" s="45">
        <v>300000000</v>
      </c>
      <c r="P21" s="44"/>
    </row>
    <row r="22" spans="2:16" ht="16.149999999999999" customHeight="1" outlineLevel="1" x14ac:dyDescent="0.25">
      <c r="B22" s="37"/>
      <c r="C22" s="38"/>
      <c r="D22" s="39"/>
      <c r="E22" s="40" t="s">
        <v>41</v>
      </c>
      <c r="F22" s="41">
        <v>282000000</v>
      </c>
      <c r="G22" s="41">
        <v>0</v>
      </c>
      <c r="H22" s="41">
        <v>282000000</v>
      </c>
      <c r="I22" s="42">
        <v>0</v>
      </c>
      <c r="J22" s="42">
        <f t="shared" si="3"/>
        <v>0</v>
      </c>
      <c r="K22" s="41">
        <v>5100062.2</v>
      </c>
      <c r="L22" s="43">
        <v>0</v>
      </c>
      <c r="N22" s="44"/>
      <c r="O22" s="45">
        <v>300000000</v>
      </c>
      <c r="P22" s="44"/>
    </row>
    <row r="23" spans="2:16" ht="16.149999999999999" customHeight="1" outlineLevel="1" x14ac:dyDescent="0.25">
      <c r="B23" s="37"/>
      <c r="C23" s="38"/>
      <c r="D23" s="39"/>
      <c r="E23" s="40" t="s">
        <v>41</v>
      </c>
      <c r="F23" s="41">
        <v>100000000</v>
      </c>
      <c r="G23" s="41">
        <v>0</v>
      </c>
      <c r="H23" s="41">
        <v>100000000</v>
      </c>
      <c r="I23" s="42">
        <v>0</v>
      </c>
      <c r="J23" s="42">
        <f t="shared" si="3"/>
        <v>0</v>
      </c>
      <c r="K23" s="41">
        <v>1342554.47</v>
      </c>
      <c r="L23" s="43">
        <v>0</v>
      </c>
      <c r="N23" s="44"/>
      <c r="O23" s="45">
        <v>100000000</v>
      </c>
      <c r="P23" s="44"/>
    </row>
    <row r="24" spans="2:16" ht="16.149999999999999" customHeight="1" outlineLevel="1" x14ac:dyDescent="0.25">
      <c r="B24" s="37"/>
      <c r="C24" s="38"/>
      <c r="D24" s="39"/>
      <c r="E24" s="40" t="s">
        <v>39</v>
      </c>
      <c r="F24" s="41">
        <v>500000000</v>
      </c>
      <c r="G24" s="41">
        <v>0</v>
      </c>
      <c r="H24" s="41">
        <v>500000000</v>
      </c>
      <c r="I24" s="42">
        <v>0</v>
      </c>
      <c r="J24" s="42">
        <f t="shared" si="3"/>
        <v>0</v>
      </c>
      <c r="K24" s="41">
        <v>5667517.5099999998</v>
      </c>
      <c r="L24" s="43">
        <v>0</v>
      </c>
      <c r="N24" s="44"/>
      <c r="O24" s="45">
        <v>500000000</v>
      </c>
      <c r="P24" s="44"/>
    </row>
    <row r="25" spans="2:16" ht="16.149999999999999" customHeight="1" outlineLevel="1" x14ac:dyDescent="0.25">
      <c r="B25" s="37"/>
      <c r="C25" s="38"/>
      <c r="D25" s="39"/>
      <c r="E25" s="40" t="s">
        <v>39</v>
      </c>
      <c r="F25" s="41">
        <v>0</v>
      </c>
      <c r="G25" s="41">
        <v>800000000</v>
      </c>
      <c r="H25" s="41">
        <v>0</v>
      </c>
      <c r="I25" s="42">
        <v>0</v>
      </c>
      <c r="J25" s="42">
        <v>800000000</v>
      </c>
      <c r="K25" s="41">
        <v>15005066.66</v>
      </c>
      <c r="L25" s="43">
        <v>0</v>
      </c>
      <c r="N25" s="44"/>
      <c r="O25" s="45"/>
      <c r="P25" s="44"/>
    </row>
    <row r="26" spans="2:16" ht="16.149999999999999" customHeight="1" outlineLevel="1" x14ac:dyDescent="0.25">
      <c r="B26" s="37"/>
      <c r="C26" s="38"/>
      <c r="D26" s="39"/>
      <c r="E26" s="40" t="s">
        <v>39</v>
      </c>
      <c r="F26" s="41">
        <v>0</v>
      </c>
      <c r="G26" s="41">
        <v>750000000</v>
      </c>
      <c r="H26" s="41">
        <v>65000000</v>
      </c>
      <c r="I26" s="42">
        <v>0</v>
      </c>
      <c r="J26" s="42">
        <v>685000000</v>
      </c>
      <c r="K26" s="41">
        <v>6360008.3300000001</v>
      </c>
      <c r="L26" s="43">
        <v>0</v>
      </c>
      <c r="N26" s="44"/>
      <c r="O26" s="45"/>
      <c r="P26" s="44"/>
    </row>
    <row r="27" spans="2:16" ht="16.149999999999999" customHeight="1" outlineLevel="1" x14ac:dyDescent="0.25">
      <c r="B27" s="37"/>
      <c r="C27" s="38"/>
      <c r="D27" s="39"/>
      <c r="E27" s="40" t="s">
        <v>43</v>
      </c>
      <c r="F27" s="41"/>
      <c r="G27" s="41">
        <v>250000000</v>
      </c>
      <c r="H27" s="41">
        <v>12500000</v>
      </c>
      <c r="I27" s="42"/>
      <c r="J27" s="42">
        <v>237500000</v>
      </c>
      <c r="K27" s="41">
        <v>2122325.9544444447</v>
      </c>
      <c r="L27" s="43">
        <v>0</v>
      </c>
      <c r="N27" s="44"/>
      <c r="O27" s="45"/>
      <c r="P27" s="44"/>
    </row>
    <row r="28" spans="2:16" ht="16.149999999999999" customHeight="1" outlineLevel="1" x14ac:dyDescent="0.25">
      <c r="B28" s="37"/>
      <c r="C28" s="38"/>
      <c r="D28" s="39"/>
      <c r="E28" s="40" t="s">
        <v>38</v>
      </c>
      <c r="F28" s="41"/>
      <c r="G28" s="41">
        <v>150000000</v>
      </c>
      <c r="H28" s="41">
        <v>1500000</v>
      </c>
      <c r="I28" s="42"/>
      <c r="J28" s="42">
        <v>148500000</v>
      </c>
      <c r="K28" s="41">
        <v>875729.16</v>
      </c>
      <c r="L28" s="43">
        <v>0</v>
      </c>
      <c r="N28" s="44"/>
      <c r="O28" s="45"/>
      <c r="P28" s="44"/>
    </row>
    <row r="29" spans="2:16" ht="16.149999999999999" customHeight="1" outlineLevel="1" x14ac:dyDescent="0.25">
      <c r="B29" s="37"/>
      <c r="C29" s="38"/>
      <c r="D29" s="39"/>
      <c r="E29" s="40" t="s">
        <v>38</v>
      </c>
      <c r="F29" s="41"/>
      <c r="G29" s="41">
        <v>150000000</v>
      </c>
      <c r="H29" s="41">
        <v>1500000</v>
      </c>
      <c r="I29" s="42"/>
      <c r="J29" s="42">
        <v>148500000</v>
      </c>
      <c r="K29" s="41">
        <v>890312.5</v>
      </c>
      <c r="L29" s="43">
        <v>0</v>
      </c>
      <c r="N29" s="44"/>
      <c r="O29" s="45"/>
      <c r="P29" s="44"/>
    </row>
    <row r="30" spans="2:16" ht="16.149999999999999" customHeight="1" outlineLevel="1" x14ac:dyDescent="0.25">
      <c r="B30" s="37"/>
      <c r="C30" s="38"/>
      <c r="D30" s="39"/>
      <c r="E30" s="40" t="s">
        <v>38</v>
      </c>
      <c r="F30" s="41"/>
      <c r="G30" s="41">
        <v>100000000</v>
      </c>
      <c r="H30" s="41">
        <v>1000000</v>
      </c>
      <c r="I30" s="42"/>
      <c r="J30" s="42">
        <v>99000000</v>
      </c>
      <c r="K30" s="41">
        <v>598402.78</v>
      </c>
      <c r="L30" s="43">
        <v>0</v>
      </c>
      <c r="N30" s="44"/>
      <c r="O30" s="45"/>
      <c r="P30" s="44"/>
    </row>
    <row r="31" spans="2:16" ht="16.149999999999999" customHeight="1" outlineLevel="1" x14ac:dyDescent="0.25">
      <c r="B31" s="37"/>
      <c r="C31" s="38"/>
      <c r="D31" s="39"/>
      <c r="E31" s="40" t="s">
        <v>43</v>
      </c>
      <c r="F31" s="41"/>
      <c r="G31" s="41">
        <v>150000000</v>
      </c>
      <c r="H31" s="41">
        <v>1500000</v>
      </c>
      <c r="I31" s="42"/>
      <c r="J31" s="42">
        <v>148500000</v>
      </c>
      <c r="K31" s="41">
        <v>864062.5</v>
      </c>
      <c r="L31" s="43">
        <v>0</v>
      </c>
      <c r="N31" s="44"/>
      <c r="O31" s="45"/>
      <c r="P31" s="44"/>
    </row>
    <row r="32" spans="2:16" ht="16.149999999999999" customHeight="1" outlineLevel="1" x14ac:dyDescent="0.25">
      <c r="B32" s="37"/>
      <c r="C32" s="38"/>
      <c r="D32" s="39"/>
      <c r="E32" s="40" t="s">
        <v>42</v>
      </c>
      <c r="F32" s="41"/>
      <c r="G32" s="41">
        <v>200000000</v>
      </c>
      <c r="H32" s="41">
        <v>2000000</v>
      </c>
      <c r="I32" s="42"/>
      <c r="J32" s="42">
        <v>198000000</v>
      </c>
      <c r="K32" s="41">
        <v>1092750.0000000002</v>
      </c>
      <c r="L32" s="43">
        <v>0</v>
      </c>
      <c r="N32" s="44"/>
      <c r="O32" s="45"/>
      <c r="P32" s="44"/>
    </row>
    <row r="33" spans="2:16" ht="16.149999999999999" customHeight="1" outlineLevel="1" x14ac:dyDescent="0.25">
      <c r="B33" s="37"/>
      <c r="C33" s="38"/>
      <c r="D33" s="39"/>
      <c r="E33" s="40" t="s">
        <v>42</v>
      </c>
      <c r="F33" s="41"/>
      <c r="G33" s="41">
        <v>200000000</v>
      </c>
      <c r="H33" s="41">
        <v>2000000</v>
      </c>
      <c r="I33" s="42"/>
      <c r="J33" s="42">
        <v>198000000</v>
      </c>
      <c r="K33" s="41">
        <v>1109972.2222222222</v>
      </c>
      <c r="L33" s="43">
        <v>0</v>
      </c>
      <c r="N33" s="44"/>
      <c r="O33" s="45"/>
      <c r="P33" s="44"/>
    </row>
    <row r="34" spans="2:16" ht="16.149999999999999" customHeight="1" outlineLevel="1" x14ac:dyDescent="0.25">
      <c r="B34" s="37"/>
      <c r="C34" s="38"/>
      <c r="D34" s="39"/>
      <c r="E34" s="40" t="s">
        <v>42</v>
      </c>
      <c r="F34" s="41"/>
      <c r="G34" s="41">
        <v>250000000</v>
      </c>
      <c r="H34" s="41">
        <v>2500000</v>
      </c>
      <c r="I34" s="42"/>
      <c r="J34" s="42">
        <v>247500000</v>
      </c>
      <c r="K34" s="41">
        <v>1441284.7222222222</v>
      </c>
      <c r="L34" s="43">
        <v>0</v>
      </c>
      <c r="N34" s="44"/>
      <c r="O34" s="45"/>
      <c r="P34" s="44"/>
    </row>
    <row r="35" spans="2:16" ht="16.149999999999999" customHeight="1" outlineLevel="1" x14ac:dyDescent="0.25">
      <c r="B35" s="37"/>
      <c r="C35" s="38"/>
      <c r="D35" s="39"/>
      <c r="E35" s="40" t="s">
        <v>39</v>
      </c>
      <c r="F35" s="41"/>
      <c r="G35" s="41">
        <v>180000000</v>
      </c>
      <c r="H35" s="41">
        <v>1800000</v>
      </c>
      <c r="I35" s="42"/>
      <c r="J35" s="42">
        <v>178200000</v>
      </c>
      <c r="K35" s="41">
        <v>707700</v>
      </c>
      <c r="L35" s="43">
        <v>0</v>
      </c>
      <c r="N35" s="44"/>
      <c r="O35" s="45"/>
      <c r="P35" s="44"/>
    </row>
    <row r="36" spans="2:16" ht="16.149999999999999" customHeight="1" outlineLevel="1" x14ac:dyDescent="0.25">
      <c r="B36" s="37"/>
      <c r="C36" s="38"/>
      <c r="D36" s="39"/>
      <c r="E36" s="40" t="s">
        <v>40</v>
      </c>
      <c r="F36" s="41"/>
      <c r="G36" s="41">
        <v>200000000</v>
      </c>
      <c r="H36" s="41">
        <v>2000000</v>
      </c>
      <c r="I36" s="42"/>
      <c r="J36" s="42">
        <v>198000000</v>
      </c>
      <c r="K36" s="41">
        <v>689000</v>
      </c>
      <c r="L36" s="46">
        <v>9836800</v>
      </c>
      <c r="N36" s="44"/>
      <c r="O36" s="45"/>
      <c r="P36" s="44"/>
    </row>
    <row r="37" spans="2:16" ht="16.149999999999999" customHeight="1" outlineLevel="1" x14ac:dyDescent="0.25">
      <c r="B37" s="37"/>
      <c r="C37" s="38"/>
      <c r="D37" s="39"/>
      <c r="E37" s="40" t="s">
        <v>40</v>
      </c>
      <c r="F37" s="41"/>
      <c r="G37" s="41">
        <v>200000000</v>
      </c>
      <c r="H37" s="41">
        <v>2000000</v>
      </c>
      <c r="I37" s="42"/>
      <c r="J37" s="42">
        <v>198000000</v>
      </c>
      <c r="K37" s="41">
        <v>728000</v>
      </c>
      <c r="L37" s="46">
        <v>9836800</v>
      </c>
      <c r="N37" s="44"/>
      <c r="O37" s="45"/>
      <c r="P37" s="44"/>
    </row>
    <row r="38" spans="2:16" ht="16.149999999999999" customHeight="1" outlineLevel="1" x14ac:dyDescent="0.25">
      <c r="B38" s="37"/>
      <c r="C38" s="38"/>
      <c r="D38" s="39"/>
      <c r="E38" s="40" t="s">
        <v>40</v>
      </c>
      <c r="F38" s="41"/>
      <c r="G38" s="41">
        <v>200000000</v>
      </c>
      <c r="H38" s="41">
        <v>2000000</v>
      </c>
      <c r="I38" s="42"/>
      <c r="J38" s="42">
        <v>198000000</v>
      </c>
      <c r="K38" s="41">
        <v>763000</v>
      </c>
      <c r="L38" s="46">
        <v>9836800</v>
      </c>
      <c r="N38" s="44"/>
      <c r="O38" s="45"/>
      <c r="P38" s="44"/>
    </row>
    <row r="39" spans="2:16" ht="16.149999999999999" customHeight="1" outlineLevel="1" x14ac:dyDescent="0.25">
      <c r="B39" s="37"/>
      <c r="C39" s="38"/>
      <c r="D39" s="39"/>
      <c r="E39" s="40" t="s">
        <v>38</v>
      </c>
      <c r="F39" s="41"/>
      <c r="G39" s="41">
        <v>200000000</v>
      </c>
      <c r="H39" s="41">
        <v>2000000</v>
      </c>
      <c r="I39" s="42"/>
      <c r="J39" s="42">
        <v>198000000</v>
      </c>
      <c r="K39" s="41">
        <v>590124.43999999994</v>
      </c>
      <c r="L39" s="43">
        <v>0</v>
      </c>
      <c r="N39" s="44"/>
      <c r="O39" s="45"/>
      <c r="P39" s="44"/>
    </row>
    <row r="40" spans="2:16" ht="16.149999999999999" customHeight="1" outlineLevel="1" x14ac:dyDescent="0.25">
      <c r="B40" s="37"/>
      <c r="C40" s="38"/>
      <c r="D40" s="39"/>
      <c r="E40" s="40" t="s">
        <v>42</v>
      </c>
      <c r="F40" s="41"/>
      <c r="G40" s="41">
        <v>50000000</v>
      </c>
      <c r="H40" s="41">
        <v>500000</v>
      </c>
      <c r="I40" s="42"/>
      <c r="J40" s="42">
        <v>50000000</v>
      </c>
      <c r="K40" s="41">
        <v>0</v>
      </c>
      <c r="L40" s="43">
        <v>0</v>
      </c>
      <c r="N40" s="44"/>
      <c r="O40" s="45"/>
      <c r="P40" s="44"/>
    </row>
    <row r="41" spans="2:16" ht="16.149999999999999" customHeight="1" outlineLevel="1" x14ac:dyDescent="0.25">
      <c r="B41" s="37"/>
      <c r="C41" s="38"/>
      <c r="D41" s="39"/>
      <c r="E41" s="40" t="s">
        <v>44</v>
      </c>
      <c r="F41" s="41"/>
      <c r="G41" s="41">
        <v>100000000</v>
      </c>
      <c r="H41" s="41">
        <v>1000000</v>
      </c>
      <c r="I41" s="42"/>
      <c r="J41" s="42">
        <v>99000000</v>
      </c>
      <c r="K41" s="41">
        <v>255758.33</v>
      </c>
      <c r="L41" s="43">
        <v>812000</v>
      </c>
      <c r="N41" s="44"/>
      <c r="O41" s="45"/>
      <c r="P41" s="44"/>
    </row>
    <row r="42" spans="2:16" ht="16.149999999999999" customHeight="1" outlineLevel="1" x14ac:dyDescent="0.25">
      <c r="B42" s="37"/>
      <c r="C42" s="38"/>
      <c r="D42" s="39"/>
      <c r="E42" s="40" t="s">
        <v>41</v>
      </c>
      <c r="F42" s="41"/>
      <c r="G42" s="41">
        <v>20000000</v>
      </c>
      <c r="H42" s="41">
        <v>200000</v>
      </c>
      <c r="I42" s="42"/>
      <c r="J42" s="42">
        <v>19800000</v>
      </c>
      <c r="K42" s="41">
        <v>63895.73</v>
      </c>
      <c r="L42" s="43">
        <v>116000</v>
      </c>
      <c r="N42" s="44"/>
      <c r="O42" s="45"/>
      <c r="P42" s="44"/>
    </row>
    <row r="43" spans="2:16" ht="12.6" customHeight="1" x14ac:dyDescent="0.25">
      <c r="B43" s="47"/>
      <c r="C43" s="38"/>
      <c r="D43" s="39"/>
      <c r="E43" s="40"/>
      <c r="F43" s="41"/>
      <c r="G43" s="41"/>
      <c r="H43" s="41"/>
      <c r="I43" s="48"/>
      <c r="J43" s="48"/>
      <c r="K43" s="48"/>
      <c r="L43" s="43"/>
      <c r="N43"/>
      <c r="O43" s="49"/>
      <c r="P43" s="44"/>
    </row>
    <row r="44" spans="2:16" x14ac:dyDescent="0.25">
      <c r="B44" s="47"/>
      <c r="C44" s="38"/>
      <c r="D44" s="38" t="s">
        <v>45</v>
      </c>
      <c r="E44" s="39"/>
      <c r="F44" s="50">
        <f>SUM(F45)</f>
        <v>0</v>
      </c>
      <c r="G44" s="50">
        <f t="shared" ref="G44:L44" si="4">SUM(G45)</f>
        <v>0</v>
      </c>
      <c r="H44" s="50">
        <f t="shared" si="4"/>
        <v>0</v>
      </c>
      <c r="I44" s="50">
        <f t="shared" si="4"/>
        <v>0</v>
      </c>
      <c r="J44" s="50">
        <f t="shared" si="4"/>
        <v>0</v>
      </c>
      <c r="K44" s="50">
        <f t="shared" si="4"/>
        <v>0</v>
      </c>
      <c r="L44" s="51">
        <f t="shared" si="4"/>
        <v>0</v>
      </c>
      <c r="O44" s="25"/>
    </row>
    <row r="45" spans="2:16" outlineLevel="1" x14ac:dyDescent="0.25">
      <c r="B45" s="47"/>
      <c r="C45" s="38"/>
      <c r="D45" s="38"/>
      <c r="E45" s="39"/>
      <c r="F45" s="50"/>
      <c r="G45" s="41"/>
      <c r="H45" s="48"/>
      <c r="I45" s="48"/>
      <c r="J45" s="48"/>
      <c r="K45" s="48"/>
      <c r="L45" s="43"/>
      <c r="O45" s="25"/>
    </row>
    <row r="46" spans="2:16" x14ac:dyDescent="0.25">
      <c r="B46" s="32"/>
      <c r="C46" s="38"/>
      <c r="D46" s="38" t="s">
        <v>46</v>
      </c>
      <c r="E46" s="39"/>
      <c r="F46" s="50">
        <f>SUM(F47)</f>
        <v>0</v>
      </c>
      <c r="G46" s="50">
        <f t="shared" ref="G46:L46" si="5">SUM(G47)</f>
        <v>0</v>
      </c>
      <c r="H46" s="50">
        <f t="shared" si="5"/>
        <v>0</v>
      </c>
      <c r="I46" s="50">
        <f t="shared" si="5"/>
        <v>0</v>
      </c>
      <c r="J46" s="50">
        <f t="shared" si="5"/>
        <v>0</v>
      </c>
      <c r="K46" s="50">
        <f t="shared" si="5"/>
        <v>0</v>
      </c>
      <c r="L46" s="51">
        <f t="shared" si="5"/>
        <v>0</v>
      </c>
      <c r="O46" s="25"/>
    </row>
    <row r="47" spans="2:16" outlineLevel="1" x14ac:dyDescent="0.25">
      <c r="B47" s="32"/>
      <c r="C47" s="38"/>
      <c r="D47" s="38"/>
      <c r="E47" s="39"/>
      <c r="F47" s="50"/>
      <c r="G47" s="41"/>
      <c r="H47" s="48"/>
      <c r="I47" s="48"/>
      <c r="J47" s="48"/>
      <c r="K47" s="48"/>
      <c r="L47" s="43"/>
    </row>
    <row r="48" spans="2:16" ht="18.600000000000001" customHeight="1" x14ac:dyDescent="0.25">
      <c r="B48" s="52"/>
      <c r="C48" s="53" t="s">
        <v>47</v>
      </c>
      <c r="D48" s="53"/>
      <c r="E48" s="53"/>
      <c r="F48" s="54">
        <f t="shared" ref="F48:L48" si="6">SUM(F49,F67,F69)</f>
        <v>32844031798.260517</v>
      </c>
      <c r="G48" s="54">
        <f t="shared" si="6"/>
        <v>0</v>
      </c>
      <c r="H48" s="54">
        <f t="shared" si="6"/>
        <v>93592658.507376477</v>
      </c>
      <c r="I48" s="54">
        <f t="shared" si="6"/>
        <v>0</v>
      </c>
      <c r="J48" s="54">
        <f t="shared" si="6"/>
        <v>32750439139.753136</v>
      </c>
      <c r="K48" s="54">
        <f>SUM(K49,K67,K69)</f>
        <v>1733925587.2392638</v>
      </c>
      <c r="L48" s="55">
        <f t="shared" si="6"/>
        <v>0</v>
      </c>
      <c r="N48" s="44"/>
    </row>
    <row r="49" spans="2:12" ht="18.600000000000001" customHeight="1" x14ac:dyDescent="0.25">
      <c r="B49" s="32"/>
      <c r="C49" s="1"/>
      <c r="D49" s="53" t="s">
        <v>48</v>
      </c>
      <c r="E49" s="34"/>
      <c r="F49" s="56">
        <f>SUM(F50:F65)</f>
        <v>32844031798.260517</v>
      </c>
      <c r="G49" s="56">
        <f t="shared" ref="G49:K49" si="7">SUM(G50:G65)</f>
        <v>0</v>
      </c>
      <c r="H49" s="56">
        <f t="shared" si="7"/>
        <v>93592658.507376477</v>
      </c>
      <c r="I49" s="56">
        <f t="shared" si="7"/>
        <v>0</v>
      </c>
      <c r="J49" s="56">
        <f>SUM(J50:J65)</f>
        <v>32750439139.753136</v>
      </c>
      <c r="K49" s="56">
        <f t="shared" si="7"/>
        <v>1733925587.2392638</v>
      </c>
      <c r="L49" s="55">
        <f>SUM(L50:L65)</f>
        <v>0</v>
      </c>
    </row>
    <row r="50" spans="2:12" ht="16.899999999999999" customHeight="1" x14ac:dyDescent="0.25">
      <c r="B50" s="32"/>
      <c r="C50" s="57"/>
      <c r="D50" s="58" t="s">
        <v>49</v>
      </c>
      <c r="E50" s="38" t="s">
        <v>50</v>
      </c>
      <c r="F50" s="41">
        <v>1495367407.6500001</v>
      </c>
      <c r="G50" s="41">
        <v>0</v>
      </c>
      <c r="H50" s="59">
        <v>4331319.3000000035</v>
      </c>
      <c r="I50" s="41">
        <v>0</v>
      </c>
      <c r="J50" s="41">
        <f>F50+G50-H50+I50</f>
        <v>1491036088.3500001</v>
      </c>
      <c r="K50" s="59">
        <v>88864894.576044872</v>
      </c>
      <c r="L50" s="60">
        <v>0</v>
      </c>
    </row>
    <row r="51" spans="2:12" ht="16.899999999999999" customHeight="1" x14ac:dyDescent="0.25">
      <c r="B51" s="32"/>
      <c r="C51" s="57"/>
      <c r="D51" s="58" t="s">
        <v>49</v>
      </c>
      <c r="E51" s="38" t="s">
        <v>51</v>
      </c>
      <c r="F51" s="41">
        <v>2990734814.8000002</v>
      </c>
      <c r="G51" s="41">
        <v>0</v>
      </c>
      <c r="H51" s="59">
        <v>8662638.6000000015</v>
      </c>
      <c r="I51" s="41">
        <v>0</v>
      </c>
      <c r="J51" s="41">
        <f t="shared" ref="J51:J59" si="8">F51+G51-H51+I51</f>
        <v>2982072176.2000003</v>
      </c>
      <c r="K51" s="59">
        <v>156675225.09181982</v>
      </c>
      <c r="L51" s="60">
        <v>0</v>
      </c>
    </row>
    <row r="52" spans="2:12" ht="16.899999999999999" customHeight="1" x14ac:dyDescent="0.25">
      <c r="B52" s="32"/>
      <c r="C52" s="57"/>
      <c r="D52" s="58" t="s">
        <v>49</v>
      </c>
      <c r="E52" s="38" t="s">
        <v>51</v>
      </c>
      <c r="F52" s="41">
        <v>1817418834</v>
      </c>
      <c r="G52" s="41">
        <v>0</v>
      </c>
      <c r="H52" s="59">
        <v>5264138.6349496171</v>
      </c>
      <c r="I52" s="41">
        <v>0</v>
      </c>
      <c r="J52" s="41">
        <f t="shared" si="8"/>
        <v>1812154695.3650503</v>
      </c>
      <c r="K52" s="59">
        <v>96074345.149999976</v>
      </c>
      <c r="L52" s="60">
        <v>0</v>
      </c>
    </row>
    <row r="53" spans="2:12" ht="16.899999999999999" customHeight="1" x14ac:dyDescent="0.25">
      <c r="B53" s="32"/>
      <c r="C53" s="57"/>
      <c r="D53" s="58" t="s">
        <v>49</v>
      </c>
      <c r="E53" s="38" t="s">
        <v>42</v>
      </c>
      <c r="F53" s="41">
        <v>1345830666.5999999</v>
      </c>
      <c r="G53" s="41">
        <v>0</v>
      </c>
      <c r="H53" s="59">
        <v>3898187.4000000004</v>
      </c>
      <c r="I53" s="41">
        <v>0</v>
      </c>
      <c r="J53" s="41">
        <f t="shared" si="8"/>
        <v>1341932479.1999998</v>
      </c>
      <c r="K53" s="59">
        <v>70693811.469999999</v>
      </c>
      <c r="L53" s="60">
        <v>0</v>
      </c>
    </row>
    <row r="54" spans="2:12" ht="16.899999999999999" customHeight="1" x14ac:dyDescent="0.25">
      <c r="B54" s="32"/>
      <c r="C54" s="57"/>
      <c r="D54" s="58" t="s">
        <v>49</v>
      </c>
      <c r="E54" s="38" t="s">
        <v>42</v>
      </c>
      <c r="F54" s="41">
        <v>1744595309.0999999</v>
      </c>
      <c r="G54" s="41">
        <v>0</v>
      </c>
      <c r="H54" s="59">
        <v>5053205.8481481485</v>
      </c>
      <c r="I54" s="41">
        <v>0</v>
      </c>
      <c r="J54" s="41">
        <f t="shared" si="8"/>
        <v>1739542103.2518518</v>
      </c>
      <c r="K54" s="59">
        <v>92718715.74000001</v>
      </c>
      <c r="L54" s="60">
        <v>0</v>
      </c>
    </row>
    <row r="55" spans="2:12" ht="16.899999999999999" customHeight="1" x14ac:dyDescent="0.25">
      <c r="B55" s="32"/>
      <c r="C55" s="57"/>
      <c r="D55" s="58" t="s">
        <v>49</v>
      </c>
      <c r="E55" s="38" t="s">
        <v>42</v>
      </c>
      <c r="F55" s="41">
        <v>1894132049</v>
      </c>
      <c r="G55" s="41">
        <v>0</v>
      </c>
      <c r="H55" s="59">
        <v>5486337.8037037048</v>
      </c>
      <c r="I55" s="41">
        <v>0</v>
      </c>
      <c r="J55" s="41">
        <f t="shared" si="8"/>
        <v>1888645711.1962962</v>
      </c>
      <c r="K55" s="59">
        <v>102584039.76000001</v>
      </c>
      <c r="L55" s="60">
        <v>0</v>
      </c>
    </row>
    <row r="56" spans="2:12" ht="16.899999999999999" customHeight="1" x14ac:dyDescent="0.25">
      <c r="B56" s="32"/>
      <c r="C56" s="57"/>
      <c r="D56" s="58" t="s">
        <v>49</v>
      </c>
      <c r="E56" s="38" t="s">
        <v>40</v>
      </c>
      <c r="F56" s="41">
        <v>1181878312.05</v>
      </c>
      <c r="G56" s="41">
        <v>0</v>
      </c>
      <c r="H56" s="59">
        <v>3433380.8400000003</v>
      </c>
      <c r="I56" s="41">
        <v>0</v>
      </c>
      <c r="J56" s="41">
        <f t="shared" si="8"/>
        <v>1178444931.21</v>
      </c>
      <c r="K56" s="59">
        <v>65208526.160000004</v>
      </c>
      <c r="L56" s="60">
        <v>0</v>
      </c>
    </row>
    <row r="57" spans="2:12" ht="16.899999999999999" customHeight="1" x14ac:dyDescent="0.25">
      <c r="B57" s="32"/>
      <c r="C57" s="57"/>
      <c r="D57" s="58" t="s">
        <v>49</v>
      </c>
      <c r="E57" s="38" t="s">
        <v>52</v>
      </c>
      <c r="F57" s="41">
        <v>4403071261</v>
      </c>
      <c r="G57" s="41">
        <v>0</v>
      </c>
      <c r="H57" s="59">
        <v>12457568.610575002</v>
      </c>
      <c r="I57" s="41">
        <v>0</v>
      </c>
      <c r="J57" s="41">
        <f t="shared" si="8"/>
        <v>4390613692.3894253</v>
      </c>
      <c r="K57" s="59">
        <v>228307841.74999994</v>
      </c>
      <c r="L57" s="60">
        <v>0</v>
      </c>
    </row>
    <row r="58" spans="2:12" ht="16.899999999999999" customHeight="1" x14ac:dyDescent="0.25">
      <c r="B58" s="32"/>
      <c r="C58" s="57"/>
      <c r="D58" s="58" t="s">
        <v>49</v>
      </c>
      <c r="E58" s="38" t="s">
        <v>52</v>
      </c>
      <c r="F58" s="41">
        <v>4984797080</v>
      </c>
      <c r="G58" s="41">
        <v>0</v>
      </c>
      <c r="H58" s="59">
        <v>14103440</v>
      </c>
      <c r="I58" s="41">
        <v>0</v>
      </c>
      <c r="J58" s="41">
        <f t="shared" si="8"/>
        <v>4970693640</v>
      </c>
      <c r="K58" s="59">
        <v>253423716.93000001</v>
      </c>
      <c r="L58" s="60">
        <v>0</v>
      </c>
    </row>
    <row r="59" spans="2:12" ht="16.899999999999999" customHeight="1" x14ac:dyDescent="0.25">
      <c r="B59" s="32"/>
      <c r="C59" s="57"/>
      <c r="D59" s="58" t="s">
        <v>49</v>
      </c>
      <c r="E59" s="38" t="s">
        <v>52</v>
      </c>
      <c r="F59" s="41">
        <v>4984797080</v>
      </c>
      <c r="G59" s="41">
        <v>0</v>
      </c>
      <c r="H59" s="59">
        <v>14103440</v>
      </c>
      <c r="I59" s="41">
        <v>0</v>
      </c>
      <c r="J59" s="41">
        <f t="shared" si="8"/>
        <v>4970693640</v>
      </c>
      <c r="K59" s="59">
        <v>255947589.11000001</v>
      </c>
      <c r="L59" s="60">
        <v>0</v>
      </c>
    </row>
    <row r="60" spans="2:12" ht="16.899999999999999" customHeight="1" x14ac:dyDescent="0.25">
      <c r="B60" s="32"/>
      <c r="C60" s="57"/>
      <c r="D60" s="58" t="s">
        <v>49</v>
      </c>
      <c r="E60" s="38" t="s">
        <v>38</v>
      </c>
      <c r="F60" s="41">
        <v>492169218.62087756</v>
      </c>
      <c r="G60" s="41">
        <v>0</v>
      </c>
      <c r="H60" s="59">
        <v>1361478.9799999997</v>
      </c>
      <c r="I60" s="41">
        <v>0</v>
      </c>
      <c r="J60" s="41">
        <f>F60+G60-H60+I60</f>
        <v>490807739.64087754</v>
      </c>
      <c r="K60" s="59">
        <v>26608133.139999997</v>
      </c>
      <c r="L60" s="60">
        <v>0</v>
      </c>
    </row>
    <row r="61" spans="2:12" ht="16.899999999999999" customHeight="1" x14ac:dyDescent="0.25">
      <c r="B61" s="32"/>
      <c r="C61" s="57"/>
      <c r="D61" s="58" t="s">
        <v>49</v>
      </c>
      <c r="E61" s="38" t="s">
        <v>39</v>
      </c>
      <c r="F61" s="41">
        <v>3389804029.0596375</v>
      </c>
      <c r="G61" s="41">
        <v>0</v>
      </c>
      <c r="H61" s="59">
        <v>8875362.4900000002</v>
      </c>
      <c r="I61" s="41">
        <v>0</v>
      </c>
      <c r="J61" s="41">
        <f t="shared" ref="J61:J65" si="9">F61+G61-H61+I61</f>
        <v>3380928666.5696378</v>
      </c>
      <c r="K61" s="59">
        <v>176408336.26062047</v>
      </c>
      <c r="L61" s="60">
        <v>0</v>
      </c>
    </row>
    <row r="62" spans="2:12" ht="16.899999999999999" customHeight="1" x14ac:dyDescent="0.25">
      <c r="B62" s="32"/>
      <c r="C62" s="57"/>
      <c r="D62" s="58" t="s">
        <v>49</v>
      </c>
      <c r="E62" s="38" t="s">
        <v>50</v>
      </c>
      <c r="F62" s="41">
        <v>495265743.11000001</v>
      </c>
      <c r="G62" s="41">
        <v>0</v>
      </c>
      <c r="H62" s="59">
        <v>1306000</v>
      </c>
      <c r="I62" s="41">
        <v>0</v>
      </c>
      <c r="J62" s="41">
        <f t="shared" si="9"/>
        <v>493959743.11000001</v>
      </c>
      <c r="K62" s="59">
        <v>29435231.179224398</v>
      </c>
      <c r="L62" s="60">
        <v>0</v>
      </c>
    </row>
    <row r="63" spans="2:12" ht="16.899999999999999" customHeight="1" x14ac:dyDescent="0.25">
      <c r="B63" s="32"/>
      <c r="C63" s="57"/>
      <c r="D63" s="58" t="s">
        <v>49</v>
      </c>
      <c r="E63" s="38" t="s">
        <v>50</v>
      </c>
      <c r="F63" s="41">
        <v>249500500</v>
      </c>
      <c r="G63" s="41">
        <v>0</v>
      </c>
      <c r="H63" s="59">
        <v>631750</v>
      </c>
      <c r="I63" s="41">
        <v>0</v>
      </c>
      <c r="J63" s="41">
        <f t="shared" si="9"/>
        <v>248868750</v>
      </c>
      <c r="K63" s="59">
        <v>15183031.33</v>
      </c>
      <c r="L63" s="60">
        <v>0</v>
      </c>
    </row>
    <row r="64" spans="2:12" ht="16.899999999999999" customHeight="1" x14ac:dyDescent="0.25">
      <c r="B64" s="32"/>
      <c r="C64" s="57"/>
      <c r="D64" s="58" t="s">
        <v>49</v>
      </c>
      <c r="E64" s="38" t="s">
        <v>51</v>
      </c>
      <c r="F64" s="41">
        <v>998002000</v>
      </c>
      <c r="G64" s="41">
        <v>0</v>
      </c>
      <c r="H64" s="59">
        <v>2527000</v>
      </c>
      <c r="I64" s="41">
        <v>0</v>
      </c>
      <c r="J64" s="41">
        <f t="shared" si="9"/>
        <v>995475000</v>
      </c>
      <c r="K64" s="59">
        <v>54768815.444166668</v>
      </c>
      <c r="L64" s="60">
        <v>0</v>
      </c>
    </row>
    <row r="65" spans="2:16" ht="16.899999999999999" customHeight="1" x14ac:dyDescent="0.25">
      <c r="B65" s="32"/>
      <c r="C65" s="57"/>
      <c r="D65" s="58" t="s">
        <v>49</v>
      </c>
      <c r="E65" s="38" t="s">
        <v>51</v>
      </c>
      <c r="F65" s="41">
        <v>376667493.26999986</v>
      </c>
      <c r="G65" s="41">
        <v>0</v>
      </c>
      <c r="H65" s="59">
        <v>2097410</v>
      </c>
      <c r="I65" s="41">
        <v>0</v>
      </c>
      <c r="J65" s="41">
        <f t="shared" si="9"/>
        <v>374570083.26999986</v>
      </c>
      <c r="K65" s="59">
        <v>21023334.147387806</v>
      </c>
      <c r="L65" s="60">
        <v>0</v>
      </c>
    </row>
    <row r="66" spans="2:16" ht="7.9" customHeight="1" x14ac:dyDescent="0.25">
      <c r="B66" s="32"/>
      <c r="C66" s="1"/>
      <c r="D66" s="1"/>
      <c r="E66" s="38"/>
      <c r="F66" s="41"/>
      <c r="G66" s="41"/>
      <c r="H66" s="59"/>
      <c r="I66" s="41"/>
      <c r="J66" s="41"/>
      <c r="K66" s="61"/>
      <c r="L66" s="60"/>
    </row>
    <row r="67" spans="2:16" x14ac:dyDescent="0.25">
      <c r="B67" s="32"/>
      <c r="C67" s="38"/>
      <c r="D67" s="53" t="s">
        <v>53</v>
      </c>
      <c r="E67" s="34"/>
      <c r="F67" s="62">
        <f t="shared" ref="F67:L67" si="10">SUM(F68)</f>
        <v>0</v>
      </c>
      <c r="G67" s="62">
        <f t="shared" si="10"/>
        <v>0</v>
      </c>
      <c r="H67" s="62">
        <f t="shared" si="10"/>
        <v>0</v>
      </c>
      <c r="I67" s="62">
        <f t="shared" si="10"/>
        <v>0</v>
      </c>
      <c r="J67" s="62">
        <f t="shared" si="10"/>
        <v>0</v>
      </c>
      <c r="K67" s="62">
        <f t="shared" si="10"/>
        <v>0</v>
      </c>
      <c r="L67" s="43">
        <f t="shared" si="10"/>
        <v>0</v>
      </c>
    </row>
    <row r="68" spans="2:16" ht="11.45" customHeight="1" x14ac:dyDescent="0.25">
      <c r="B68" s="32"/>
      <c r="C68" s="63"/>
      <c r="D68" s="64"/>
      <c r="E68" s="38"/>
      <c r="F68" s="42"/>
      <c r="G68" s="42"/>
      <c r="H68" s="61"/>
      <c r="I68" s="42"/>
      <c r="J68" s="42"/>
      <c r="K68" s="61"/>
      <c r="L68" s="43"/>
      <c r="O68" s="65"/>
    </row>
    <row r="69" spans="2:16" x14ac:dyDescent="0.25">
      <c r="B69" s="32"/>
      <c r="C69" s="38"/>
      <c r="D69" s="38" t="s">
        <v>54</v>
      </c>
      <c r="E69" s="39"/>
      <c r="F69" s="42">
        <f>SUM(F70)</f>
        <v>0</v>
      </c>
      <c r="G69" s="42">
        <f t="shared" ref="G69:I69" si="11">SUM(G70)</f>
        <v>0</v>
      </c>
      <c r="H69" s="42">
        <f t="shared" si="11"/>
        <v>0</v>
      </c>
      <c r="I69" s="42">
        <f t="shared" si="11"/>
        <v>0</v>
      </c>
      <c r="J69" s="42">
        <v>0</v>
      </c>
      <c r="K69" s="42">
        <f t="shared" ref="K69:L69" si="12">SUM(K70)</f>
        <v>0</v>
      </c>
      <c r="L69" s="43">
        <f t="shared" si="12"/>
        <v>0</v>
      </c>
    </row>
    <row r="70" spans="2:16" x14ac:dyDescent="0.25">
      <c r="B70" s="66"/>
      <c r="C70" s="67"/>
      <c r="D70" s="67"/>
      <c r="E70" s="68"/>
      <c r="F70" s="69"/>
      <c r="G70" s="69"/>
      <c r="H70" s="69"/>
      <c r="I70" s="69"/>
      <c r="J70" s="69"/>
      <c r="K70" s="69"/>
      <c r="L70" s="70"/>
    </row>
    <row r="71" spans="2:16" ht="19.149999999999999" customHeight="1" x14ac:dyDescent="0.25">
      <c r="B71" s="71" t="s">
        <v>55</v>
      </c>
      <c r="C71" s="27"/>
      <c r="D71" s="27"/>
      <c r="E71" s="27"/>
      <c r="F71" s="72">
        <v>9954400755</v>
      </c>
      <c r="G71" s="73"/>
      <c r="H71" s="73"/>
      <c r="I71" s="73"/>
      <c r="J71" s="23">
        <v>5441499219</v>
      </c>
      <c r="K71" s="73">
        <v>0</v>
      </c>
      <c r="L71" s="74">
        <v>0</v>
      </c>
    </row>
    <row r="72" spans="2:16" ht="19.149999999999999" customHeight="1" x14ac:dyDescent="0.25">
      <c r="B72" s="71" t="s">
        <v>56</v>
      </c>
      <c r="C72" s="27"/>
      <c r="D72" s="27"/>
      <c r="E72" s="27"/>
      <c r="F72" s="75">
        <f t="shared" ref="F72:L72" si="13">F6+F71</f>
        <v>45849432553.260513</v>
      </c>
      <c r="G72" s="75">
        <f t="shared" si="13"/>
        <v>4150000000</v>
      </c>
      <c r="H72" s="75">
        <f>H6+H71</f>
        <v>3245592658.5073767</v>
      </c>
      <c r="I72" s="75">
        <f t="shared" si="13"/>
        <v>0</v>
      </c>
      <c r="J72" s="76">
        <f>J6+J71</f>
        <v>42241438358.753136</v>
      </c>
      <c r="K72" s="75">
        <f>K6+K71</f>
        <v>1814735550.8767638</v>
      </c>
      <c r="L72" s="77">
        <f t="shared" si="13"/>
        <v>30438400</v>
      </c>
    </row>
    <row r="73" spans="2:16" ht="19.149999999999999" customHeight="1" x14ac:dyDescent="0.25">
      <c r="B73" s="21" t="s">
        <v>57</v>
      </c>
      <c r="C73" s="22"/>
      <c r="D73" s="22"/>
      <c r="E73" s="22"/>
      <c r="F73" s="78"/>
      <c r="G73" s="78"/>
      <c r="H73" s="78"/>
      <c r="I73" s="78"/>
      <c r="J73" s="78"/>
      <c r="K73" s="78"/>
      <c r="L73" s="24"/>
    </row>
    <row r="74" spans="2:16" ht="19.149999999999999" customHeight="1" x14ac:dyDescent="0.25">
      <c r="B74" s="32"/>
      <c r="C74" s="79" t="s">
        <v>58</v>
      </c>
      <c r="D74" s="64" t="s">
        <v>59</v>
      </c>
      <c r="E74" s="40" t="s">
        <v>38</v>
      </c>
      <c r="F74" s="41">
        <v>157384769.38</v>
      </c>
      <c r="G74" s="42">
        <v>0</v>
      </c>
      <c r="H74" s="59">
        <v>32010461.520000003</v>
      </c>
      <c r="I74" s="42">
        <v>0</v>
      </c>
      <c r="J74" s="41">
        <v>125374307.86</v>
      </c>
      <c r="K74" s="59">
        <v>9259906.5355503764</v>
      </c>
      <c r="L74" s="43">
        <v>0</v>
      </c>
      <c r="N74" s="44"/>
      <c r="O74" s="44"/>
      <c r="P74" s="44"/>
    </row>
    <row r="75" spans="2:16" ht="19.149999999999999" customHeight="1" x14ac:dyDescent="0.25">
      <c r="B75" s="32"/>
      <c r="C75" s="79" t="s">
        <v>58</v>
      </c>
      <c r="D75" s="64" t="s">
        <v>60</v>
      </c>
      <c r="E75" s="38" t="s">
        <v>42</v>
      </c>
      <c r="F75" s="41">
        <v>160052307.84</v>
      </c>
      <c r="G75" s="42">
        <v>0</v>
      </c>
      <c r="H75" s="59">
        <v>32010461.520000003</v>
      </c>
      <c r="I75" s="42">
        <v>0</v>
      </c>
      <c r="J75" s="41">
        <v>128041846.31999999</v>
      </c>
      <c r="K75" s="59">
        <v>10295815.17</v>
      </c>
      <c r="L75" s="43">
        <v>0</v>
      </c>
      <c r="N75" s="44"/>
      <c r="O75" s="44"/>
      <c r="P75" s="44"/>
    </row>
    <row r="76" spans="2:16" ht="19.149999999999999" customHeight="1" x14ac:dyDescent="0.25">
      <c r="B76" s="32"/>
      <c r="C76" s="79" t="s">
        <v>61</v>
      </c>
      <c r="D76" s="64" t="s">
        <v>62</v>
      </c>
      <c r="E76" s="38" t="s">
        <v>63</v>
      </c>
      <c r="F76" s="41">
        <v>14322782367.030001</v>
      </c>
      <c r="G76" s="41">
        <v>0</v>
      </c>
      <c r="H76" s="59">
        <v>319218084.26312482</v>
      </c>
      <c r="I76" s="41">
        <v>0</v>
      </c>
      <c r="J76" s="41">
        <v>14827331755.01</v>
      </c>
      <c r="K76" s="59">
        <v>892588958.16095757</v>
      </c>
      <c r="L76" s="46">
        <v>0</v>
      </c>
      <c r="N76" s="44"/>
      <c r="O76" s="44"/>
      <c r="P76" s="80"/>
    </row>
    <row r="77" spans="2:16" x14ac:dyDescent="0.25">
      <c r="B77" s="21" t="s">
        <v>64</v>
      </c>
      <c r="C77" s="22"/>
      <c r="D77" s="22"/>
      <c r="E77" s="22"/>
      <c r="F77" s="78"/>
      <c r="G77" s="78"/>
      <c r="H77" s="78"/>
      <c r="I77" s="78"/>
      <c r="J77" s="78"/>
      <c r="K77" s="78"/>
      <c r="L77" s="81"/>
      <c r="M77" s="82"/>
      <c r="N77" s="83"/>
      <c r="O77" s="84"/>
      <c r="P77" s="80"/>
    </row>
    <row r="78" spans="2:16" ht="6" customHeight="1" x14ac:dyDescent="0.25">
      <c r="B78" s="52"/>
      <c r="C78" s="53"/>
      <c r="D78" s="53"/>
      <c r="E78" s="53"/>
      <c r="F78" s="54"/>
      <c r="G78" s="54"/>
      <c r="H78" s="54"/>
      <c r="I78" s="54"/>
      <c r="J78" s="54"/>
      <c r="K78" s="54"/>
      <c r="L78" s="85"/>
      <c r="M78" s="82"/>
      <c r="N78" s="83"/>
      <c r="O78" s="84"/>
      <c r="P78" s="80"/>
    </row>
    <row r="79" spans="2:16" x14ac:dyDescent="0.25">
      <c r="B79" s="47"/>
      <c r="C79" s="86">
        <v>657</v>
      </c>
      <c r="D79" s="64" t="s">
        <v>59</v>
      </c>
      <c r="E79" s="40" t="s">
        <v>65</v>
      </c>
      <c r="F79" s="41">
        <v>374662276.96000004</v>
      </c>
      <c r="G79" s="41">
        <v>0</v>
      </c>
      <c r="H79" s="41">
        <v>0</v>
      </c>
      <c r="I79" s="41">
        <f>IF(F79&gt;J79,(F79-J79)*-1,(F79-J79)*-1)</f>
        <v>-20455312.960000038</v>
      </c>
      <c r="J79" s="41">
        <v>354206964</v>
      </c>
      <c r="K79" s="41">
        <v>53839583.619999997</v>
      </c>
      <c r="L79" s="87">
        <v>0</v>
      </c>
      <c r="M79" s="88">
        <v>637</v>
      </c>
      <c r="N79" s="89"/>
      <c r="O79" s="44"/>
    </row>
    <row r="80" spans="2:16" x14ac:dyDescent="0.25">
      <c r="B80" s="90"/>
      <c r="C80" s="67"/>
      <c r="D80" s="68"/>
      <c r="E80" s="68"/>
      <c r="F80" s="69"/>
      <c r="G80" s="69"/>
      <c r="H80" s="69"/>
      <c r="I80" s="69"/>
      <c r="J80" s="69"/>
      <c r="K80" s="69"/>
      <c r="L80" s="91"/>
      <c r="M80" s="92"/>
      <c r="N80" s="89"/>
    </row>
    <row r="81" spans="2:14" x14ac:dyDescent="0.25">
      <c r="B81" s="38"/>
      <c r="C81" s="38"/>
      <c r="D81" s="39"/>
      <c r="E81" s="39"/>
      <c r="F81" s="42"/>
      <c r="G81" s="42"/>
      <c r="H81" s="42"/>
      <c r="I81" s="42"/>
      <c r="J81" s="42"/>
      <c r="K81" s="42"/>
      <c r="L81" s="93"/>
      <c r="M81" s="92"/>
      <c r="N81" s="89"/>
    </row>
    <row r="82" spans="2:14" ht="14.45" customHeight="1" x14ac:dyDescent="0.25">
      <c r="B82" s="38"/>
      <c r="C82" s="38"/>
      <c r="D82" s="195" t="s">
        <v>66</v>
      </c>
      <c r="E82" s="196"/>
      <c r="F82" s="199" t="s">
        <v>67</v>
      </c>
      <c r="G82" s="199" t="s">
        <v>68</v>
      </c>
      <c r="H82" s="199" t="s">
        <v>69</v>
      </c>
      <c r="I82" s="199" t="s">
        <v>70</v>
      </c>
      <c r="J82" s="199" t="s">
        <v>71</v>
      </c>
      <c r="K82" s="94"/>
      <c r="L82" s="94"/>
    </row>
    <row r="83" spans="2:14" ht="33.75" customHeight="1" x14ac:dyDescent="0.25">
      <c r="B83" s="38"/>
      <c r="C83" s="38"/>
      <c r="D83" s="197"/>
      <c r="E83" s="198"/>
      <c r="F83" s="200"/>
      <c r="G83" s="200"/>
      <c r="H83" s="200"/>
      <c r="I83" s="200"/>
      <c r="J83" s="200"/>
      <c r="K83" s="94"/>
      <c r="L83" s="94"/>
    </row>
    <row r="84" spans="2:14" ht="16.899999999999999" customHeight="1" x14ac:dyDescent="0.25">
      <c r="B84" s="38"/>
      <c r="C84" s="38"/>
      <c r="D84" s="95" t="s">
        <v>59</v>
      </c>
      <c r="E84" s="96" t="s">
        <v>37</v>
      </c>
      <c r="F84" s="97">
        <v>100000000</v>
      </c>
      <c r="G84" s="98">
        <v>12</v>
      </c>
      <c r="H84" s="99" t="s">
        <v>72</v>
      </c>
      <c r="I84" s="100">
        <v>0</v>
      </c>
      <c r="J84" s="101">
        <v>7.4999999999999997E-2</v>
      </c>
      <c r="K84" s="42"/>
      <c r="L84" s="94"/>
    </row>
    <row r="85" spans="2:14" ht="16.899999999999999" customHeight="1" x14ac:dyDescent="0.25">
      <c r="B85" s="38"/>
      <c r="C85" s="38"/>
      <c r="D85" s="95" t="s">
        <v>60</v>
      </c>
      <c r="E85" s="96" t="s">
        <v>38</v>
      </c>
      <c r="F85" s="97">
        <v>500000000</v>
      </c>
      <c r="G85" s="98">
        <v>12</v>
      </c>
      <c r="H85" s="99" t="s">
        <v>73</v>
      </c>
      <c r="I85" s="100">
        <v>0</v>
      </c>
      <c r="J85" s="101">
        <v>7.3999999999999996E-2</v>
      </c>
      <c r="K85" s="42"/>
      <c r="L85" s="94"/>
    </row>
    <row r="86" spans="2:14" ht="16.899999999999999" customHeight="1" x14ac:dyDescent="0.25">
      <c r="B86" s="38"/>
      <c r="C86" s="38"/>
      <c r="D86" s="95" t="s">
        <v>62</v>
      </c>
      <c r="E86" s="96" t="s">
        <v>39</v>
      </c>
      <c r="F86" s="97">
        <v>600000000</v>
      </c>
      <c r="G86" s="98">
        <v>12</v>
      </c>
      <c r="H86" s="99" t="s">
        <v>74</v>
      </c>
      <c r="I86" s="100">
        <v>0</v>
      </c>
      <c r="J86" s="101">
        <v>9.0899999999999995E-2</v>
      </c>
      <c r="K86" s="42"/>
      <c r="L86" s="94"/>
    </row>
    <row r="87" spans="2:14" ht="16.899999999999999" customHeight="1" x14ac:dyDescent="0.25">
      <c r="B87" s="38"/>
      <c r="C87" s="38"/>
      <c r="D87" s="95" t="s">
        <v>75</v>
      </c>
      <c r="E87" s="96" t="s">
        <v>37</v>
      </c>
      <c r="F87" s="97">
        <v>200000000</v>
      </c>
      <c r="G87" s="98">
        <v>8.8000000000000007</v>
      </c>
      <c r="H87" s="99" t="s">
        <v>76</v>
      </c>
      <c r="I87" s="102">
        <v>0</v>
      </c>
      <c r="J87" s="101">
        <v>5.9799999999999999E-2</v>
      </c>
      <c r="K87" s="42"/>
      <c r="L87" s="94"/>
    </row>
    <row r="88" spans="2:14" ht="16.899999999999999" customHeight="1" x14ac:dyDescent="0.25">
      <c r="B88" s="38"/>
      <c r="C88" s="38"/>
      <c r="D88" s="95" t="s">
        <v>77</v>
      </c>
      <c r="E88" s="96" t="s">
        <v>40</v>
      </c>
      <c r="F88" s="97">
        <v>300000000</v>
      </c>
      <c r="G88" s="98">
        <v>8.8000000000000007</v>
      </c>
      <c r="H88" s="99" t="s">
        <v>78</v>
      </c>
      <c r="I88" s="102">
        <v>0</v>
      </c>
      <c r="J88" s="101">
        <v>6.3600000000000004E-2</v>
      </c>
      <c r="K88" s="42"/>
      <c r="L88" s="94"/>
    </row>
    <row r="89" spans="2:14" ht="16.899999999999999" customHeight="1" x14ac:dyDescent="0.25">
      <c r="B89" s="38"/>
      <c r="C89" s="38"/>
      <c r="D89" s="95" t="s">
        <v>79</v>
      </c>
      <c r="E89" s="96" t="s">
        <v>40</v>
      </c>
      <c r="F89" s="97">
        <v>100000000</v>
      </c>
      <c r="G89" s="98">
        <v>8.8000000000000007</v>
      </c>
      <c r="H89" s="99" t="s">
        <v>80</v>
      </c>
      <c r="I89" s="102">
        <v>0</v>
      </c>
      <c r="J89" s="101">
        <v>6.8099999999999994E-2</v>
      </c>
      <c r="K89" s="42"/>
      <c r="L89" s="94"/>
    </row>
    <row r="90" spans="2:14" ht="16.899999999999999" customHeight="1" x14ac:dyDescent="0.25">
      <c r="B90" s="38"/>
      <c r="C90" s="38"/>
      <c r="D90" s="95" t="s">
        <v>81</v>
      </c>
      <c r="E90" s="96" t="s">
        <v>41</v>
      </c>
      <c r="F90" s="97">
        <v>200000000</v>
      </c>
      <c r="G90" s="98">
        <v>7.6</v>
      </c>
      <c r="H90" s="99" t="s">
        <v>82</v>
      </c>
      <c r="I90" s="102">
        <v>0</v>
      </c>
      <c r="J90" s="101">
        <v>6.8900000000000003E-2</v>
      </c>
      <c r="K90" s="42"/>
      <c r="L90" s="94"/>
    </row>
    <row r="91" spans="2:14" ht="16.899999999999999" customHeight="1" x14ac:dyDescent="0.25">
      <c r="B91" s="38"/>
      <c r="C91" s="38"/>
      <c r="D91" s="95" t="s">
        <v>83</v>
      </c>
      <c r="E91" s="96" t="s">
        <v>41</v>
      </c>
      <c r="F91" s="97">
        <v>100000000</v>
      </c>
      <c r="G91" s="98">
        <v>7.6</v>
      </c>
      <c r="H91" s="99" t="s">
        <v>84</v>
      </c>
      <c r="I91" s="102">
        <v>0</v>
      </c>
      <c r="J91" s="101">
        <v>7.1900000000000006E-2</v>
      </c>
      <c r="K91" s="42"/>
      <c r="L91" s="94"/>
    </row>
    <row r="92" spans="2:14" ht="16.899999999999999" customHeight="1" x14ac:dyDescent="0.25">
      <c r="B92" s="38"/>
      <c r="C92" s="38"/>
      <c r="D92" s="95" t="s">
        <v>85</v>
      </c>
      <c r="E92" s="96" t="s">
        <v>40</v>
      </c>
      <c r="F92" s="97">
        <v>300000000</v>
      </c>
      <c r="G92" s="98">
        <v>7.6</v>
      </c>
      <c r="H92" s="99" t="s">
        <v>80</v>
      </c>
      <c r="I92" s="102">
        <v>0</v>
      </c>
      <c r="J92" s="101">
        <v>6.7000000000000004E-2</v>
      </c>
      <c r="K92" s="42"/>
      <c r="L92" s="94"/>
    </row>
    <row r="93" spans="2:14" ht="16.899999999999999" customHeight="1" x14ac:dyDescent="0.25">
      <c r="B93" s="38"/>
      <c r="C93" s="38"/>
      <c r="D93" s="95" t="s">
        <v>86</v>
      </c>
      <c r="E93" s="96" t="s">
        <v>41</v>
      </c>
      <c r="F93" s="97">
        <v>200000000</v>
      </c>
      <c r="G93" s="98">
        <v>7.1</v>
      </c>
      <c r="H93" s="99" t="s">
        <v>87</v>
      </c>
      <c r="I93" s="102">
        <v>0</v>
      </c>
      <c r="J93" s="101">
        <v>7.1900000000000006E-2</v>
      </c>
      <c r="K93" s="42"/>
      <c r="L93" s="94"/>
    </row>
    <row r="94" spans="2:14" ht="16.899999999999999" customHeight="1" x14ac:dyDescent="0.25">
      <c r="B94" s="38"/>
      <c r="C94" s="38"/>
      <c r="D94" s="95" t="s">
        <v>88</v>
      </c>
      <c r="E94" s="96" t="s">
        <v>42</v>
      </c>
      <c r="F94" s="97">
        <v>100000000</v>
      </c>
      <c r="G94" s="103">
        <v>7</v>
      </c>
      <c r="H94" s="99" t="s">
        <v>89</v>
      </c>
      <c r="I94" s="102">
        <v>0</v>
      </c>
      <c r="J94" s="101">
        <v>6.8699999999999997E-2</v>
      </c>
      <c r="K94" s="42"/>
      <c r="L94" s="94"/>
    </row>
    <row r="95" spans="2:14" ht="16.899999999999999" customHeight="1" x14ac:dyDescent="0.25">
      <c r="B95" s="38"/>
      <c r="C95" s="38"/>
      <c r="D95" s="95" t="s">
        <v>90</v>
      </c>
      <c r="E95" s="96" t="s">
        <v>42</v>
      </c>
      <c r="F95" s="97">
        <v>150000000</v>
      </c>
      <c r="G95" s="103">
        <v>7</v>
      </c>
      <c r="H95" s="99" t="s">
        <v>91</v>
      </c>
      <c r="I95" s="102">
        <v>0</v>
      </c>
      <c r="J95" s="101">
        <v>6.7699999999999996E-2</v>
      </c>
      <c r="K95" s="42"/>
      <c r="L95" s="94"/>
    </row>
    <row r="96" spans="2:14" ht="16.899999999999999" customHeight="1" x14ac:dyDescent="0.25">
      <c r="B96" s="38"/>
      <c r="C96" s="38"/>
      <c r="D96" s="95" t="s">
        <v>92</v>
      </c>
      <c r="E96" s="96" t="s">
        <v>41</v>
      </c>
      <c r="F96" s="97">
        <v>300000000</v>
      </c>
      <c r="G96" s="103">
        <v>7</v>
      </c>
      <c r="H96" s="99" t="s">
        <v>93</v>
      </c>
      <c r="I96" s="102">
        <v>0</v>
      </c>
      <c r="J96" s="101">
        <v>7.1400000000000005E-2</v>
      </c>
      <c r="K96" s="42"/>
      <c r="L96" s="94"/>
    </row>
    <row r="97" spans="2:12" ht="16.899999999999999" customHeight="1" x14ac:dyDescent="0.25">
      <c r="B97" s="38"/>
      <c r="C97" s="38"/>
      <c r="D97" s="95" t="s">
        <v>94</v>
      </c>
      <c r="E97" s="96" t="s">
        <v>41</v>
      </c>
      <c r="F97" s="97">
        <v>300000000</v>
      </c>
      <c r="G97" s="103">
        <v>6.54</v>
      </c>
      <c r="H97" s="99" t="s">
        <v>95</v>
      </c>
      <c r="I97" s="102">
        <v>0</v>
      </c>
      <c r="J97" s="101">
        <v>7.8799999999999995E-2</v>
      </c>
      <c r="K97" s="42"/>
      <c r="L97" s="94"/>
    </row>
    <row r="98" spans="2:12" ht="16.899999999999999" customHeight="1" x14ac:dyDescent="0.25">
      <c r="B98" s="38"/>
      <c r="C98" s="38"/>
      <c r="D98" s="95" t="s">
        <v>96</v>
      </c>
      <c r="E98" s="96" t="s">
        <v>41</v>
      </c>
      <c r="F98" s="97">
        <v>100000000</v>
      </c>
      <c r="G98" s="103">
        <v>5.95</v>
      </c>
      <c r="H98" s="99" t="s">
        <v>97</v>
      </c>
      <c r="I98" s="102">
        <v>0</v>
      </c>
      <c r="J98" s="101">
        <v>9.1499999999999998E-2</v>
      </c>
      <c r="K98" s="42"/>
      <c r="L98" s="94"/>
    </row>
    <row r="99" spans="2:12" ht="16.899999999999999" customHeight="1" x14ac:dyDescent="0.25">
      <c r="B99" s="38"/>
      <c r="C99" s="38"/>
      <c r="D99" s="95" t="s">
        <v>98</v>
      </c>
      <c r="E99" s="96" t="s">
        <v>39</v>
      </c>
      <c r="F99" s="97">
        <v>500000000</v>
      </c>
      <c r="G99" s="103">
        <v>5.68</v>
      </c>
      <c r="H99" s="99" t="s">
        <v>99</v>
      </c>
      <c r="I99" s="102">
        <v>0</v>
      </c>
      <c r="J99" s="101">
        <v>0.12559999999999999</v>
      </c>
      <c r="K99" s="42"/>
      <c r="L99" s="94"/>
    </row>
    <row r="100" spans="2:12" ht="16.899999999999999" customHeight="1" x14ac:dyDescent="0.25">
      <c r="B100" s="38"/>
      <c r="C100" s="38"/>
      <c r="D100" s="95" t="s">
        <v>100</v>
      </c>
      <c r="E100" s="96" t="s">
        <v>39</v>
      </c>
      <c r="F100" s="97">
        <v>800000000</v>
      </c>
      <c r="G100" s="104">
        <v>12</v>
      </c>
      <c r="H100" s="99" t="s">
        <v>101</v>
      </c>
      <c r="I100" s="102">
        <v>0</v>
      </c>
      <c r="J100" s="101">
        <v>6.6900000000000001E-2</v>
      </c>
      <c r="K100" s="42"/>
      <c r="L100" s="94"/>
    </row>
    <row r="101" spans="2:12" ht="16.899999999999999" customHeight="1" x14ac:dyDescent="0.25">
      <c r="B101" s="38"/>
      <c r="C101" s="38"/>
      <c r="D101" s="95" t="s">
        <v>102</v>
      </c>
      <c r="E101" s="96" t="s">
        <v>39</v>
      </c>
      <c r="F101" s="97">
        <v>750000000</v>
      </c>
      <c r="G101" s="104">
        <v>12</v>
      </c>
      <c r="H101" s="99" t="s">
        <v>103</v>
      </c>
      <c r="I101" s="105">
        <v>0</v>
      </c>
      <c r="J101" s="101">
        <v>6.6500000000000004E-2</v>
      </c>
      <c r="K101" s="42"/>
      <c r="L101" s="94"/>
    </row>
    <row r="102" spans="2:12" ht="16.899999999999999" customHeight="1" x14ac:dyDescent="0.25">
      <c r="B102" s="38"/>
      <c r="C102" s="38"/>
      <c r="D102" s="95" t="s">
        <v>104</v>
      </c>
      <c r="E102" s="96" t="s">
        <v>43</v>
      </c>
      <c r="F102" s="97">
        <v>250000000</v>
      </c>
      <c r="G102" s="104">
        <v>12</v>
      </c>
      <c r="H102" s="99" t="s">
        <v>105</v>
      </c>
      <c r="I102" s="105">
        <v>0</v>
      </c>
      <c r="J102" s="101">
        <v>6.6000000000000003E-2</v>
      </c>
      <c r="K102" s="42"/>
      <c r="L102" s="106"/>
    </row>
    <row r="103" spans="2:12" ht="16.899999999999999" customHeight="1" x14ac:dyDescent="0.25">
      <c r="B103" s="38"/>
      <c r="C103" s="38"/>
      <c r="D103" s="95" t="s">
        <v>106</v>
      </c>
      <c r="E103" s="96" t="s">
        <v>38</v>
      </c>
      <c r="F103" s="97">
        <v>150000000</v>
      </c>
      <c r="G103" s="104">
        <v>12</v>
      </c>
      <c r="H103" s="99" t="s">
        <v>72</v>
      </c>
      <c r="I103" s="105">
        <v>0</v>
      </c>
      <c r="J103" s="101">
        <v>7.1900000000000006E-2</v>
      </c>
      <c r="K103" s="42"/>
      <c r="L103" s="106"/>
    </row>
    <row r="104" spans="2:12" ht="16.899999999999999" customHeight="1" x14ac:dyDescent="0.25">
      <c r="B104" s="38"/>
      <c r="C104" s="38"/>
      <c r="D104" s="95" t="s">
        <v>107</v>
      </c>
      <c r="E104" s="96" t="s">
        <v>38</v>
      </c>
      <c r="F104" s="97">
        <v>150000000</v>
      </c>
      <c r="G104" s="104">
        <v>12</v>
      </c>
      <c r="H104" s="99" t="s">
        <v>108</v>
      </c>
      <c r="I104" s="105">
        <v>0</v>
      </c>
      <c r="J104" s="101">
        <v>7.2900000000000006E-2</v>
      </c>
      <c r="K104" s="42"/>
      <c r="L104" s="106"/>
    </row>
    <row r="105" spans="2:12" ht="16.899999999999999" customHeight="1" x14ac:dyDescent="0.25">
      <c r="B105" s="38"/>
      <c r="C105" s="38"/>
      <c r="D105" s="95" t="s">
        <v>109</v>
      </c>
      <c r="E105" s="96" t="s">
        <v>38</v>
      </c>
      <c r="F105" s="97">
        <v>100000000</v>
      </c>
      <c r="G105" s="104">
        <v>12</v>
      </c>
      <c r="H105" s="99" t="s">
        <v>110</v>
      </c>
      <c r="I105" s="105">
        <v>0</v>
      </c>
      <c r="J105" s="101">
        <v>7.3400000000000007E-2</v>
      </c>
      <c r="K105" s="42"/>
      <c r="L105" s="106"/>
    </row>
    <row r="106" spans="2:12" ht="16.899999999999999" customHeight="1" x14ac:dyDescent="0.25">
      <c r="B106" s="38"/>
      <c r="C106" s="38"/>
      <c r="D106" s="95" t="s">
        <v>111</v>
      </c>
      <c r="E106" s="96" t="s">
        <v>43</v>
      </c>
      <c r="F106" s="97">
        <v>150000000</v>
      </c>
      <c r="G106" s="104">
        <v>12</v>
      </c>
      <c r="H106" s="99" t="s">
        <v>112</v>
      </c>
      <c r="I106" s="105">
        <v>0</v>
      </c>
      <c r="J106" s="101">
        <v>7.1099999999999997E-2</v>
      </c>
      <c r="K106" s="42"/>
      <c r="L106" s="106"/>
    </row>
    <row r="107" spans="2:12" ht="16.899999999999999" customHeight="1" x14ac:dyDescent="0.25">
      <c r="B107" s="38"/>
      <c r="C107" s="38"/>
      <c r="D107" s="95" t="s">
        <v>113</v>
      </c>
      <c r="E107" s="96" t="s">
        <v>42</v>
      </c>
      <c r="F107" s="97">
        <v>200000000</v>
      </c>
      <c r="G107" s="104">
        <v>12</v>
      </c>
      <c r="H107" s="99" t="s">
        <v>114</v>
      </c>
      <c r="I107" s="105">
        <v>0</v>
      </c>
      <c r="J107" s="101">
        <v>7.5300000000000006E-2</v>
      </c>
      <c r="K107" s="42"/>
      <c r="L107" s="106"/>
    </row>
    <row r="108" spans="2:12" ht="16.899999999999999" customHeight="1" x14ac:dyDescent="0.25">
      <c r="B108" s="38"/>
      <c r="C108" s="38"/>
      <c r="D108" s="95" t="s">
        <v>115</v>
      </c>
      <c r="E108" s="96" t="s">
        <v>42</v>
      </c>
      <c r="F108" s="97">
        <v>200000000</v>
      </c>
      <c r="G108" s="104">
        <v>12</v>
      </c>
      <c r="H108" s="99" t="s">
        <v>116</v>
      </c>
      <c r="I108" s="105">
        <v>0</v>
      </c>
      <c r="J108" s="101">
        <v>7.6300000000000007E-2</v>
      </c>
      <c r="K108" s="42"/>
      <c r="L108" s="106"/>
    </row>
    <row r="109" spans="2:12" ht="16.899999999999999" customHeight="1" x14ac:dyDescent="0.25">
      <c r="B109" s="38"/>
      <c r="C109" s="38"/>
      <c r="D109" s="95" t="s">
        <v>117</v>
      </c>
      <c r="E109" s="96" t="s">
        <v>42</v>
      </c>
      <c r="F109" s="97">
        <v>250000000</v>
      </c>
      <c r="G109" s="104">
        <v>12</v>
      </c>
      <c r="H109" s="99" t="s">
        <v>118</v>
      </c>
      <c r="I109" s="105">
        <v>0</v>
      </c>
      <c r="J109" s="101">
        <v>7.8799999999999995E-2</v>
      </c>
      <c r="K109" s="42"/>
      <c r="L109" s="106"/>
    </row>
    <row r="110" spans="2:12" ht="16.899999999999999" customHeight="1" x14ac:dyDescent="0.25">
      <c r="B110" s="38"/>
      <c r="C110" s="38"/>
      <c r="D110" s="95" t="s">
        <v>119</v>
      </c>
      <c r="E110" s="96" t="s">
        <v>39</v>
      </c>
      <c r="F110" s="97">
        <v>180000000</v>
      </c>
      <c r="G110" s="104">
        <v>12</v>
      </c>
      <c r="H110" s="99" t="s">
        <v>120</v>
      </c>
      <c r="I110" s="105">
        <v>0</v>
      </c>
      <c r="J110" s="101">
        <v>7.9899999999999999E-2</v>
      </c>
      <c r="K110" s="42"/>
      <c r="L110" s="106"/>
    </row>
    <row r="111" spans="2:12" ht="16.899999999999999" customHeight="1" x14ac:dyDescent="0.25">
      <c r="B111" s="38"/>
      <c r="C111" s="38"/>
      <c r="D111" s="95" t="s">
        <v>121</v>
      </c>
      <c r="E111" s="96" t="s">
        <v>40</v>
      </c>
      <c r="F111" s="97">
        <v>200000000</v>
      </c>
      <c r="G111" s="104">
        <v>12</v>
      </c>
      <c r="H111" s="99" t="s">
        <v>122</v>
      </c>
      <c r="I111" s="105">
        <v>9836800</v>
      </c>
      <c r="J111" s="101">
        <v>8.14E-2</v>
      </c>
      <c r="K111" s="42"/>
      <c r="L111" s="106"/>
    </row>
    <row r="112" spans="2:12" ht="16.899999999999999" customHeight="1" x14ac:dyDescent="0.25">
      <c r="B112" s="38"/>
      <c r="C112" s="38"/>
      <c r="D112" s="95" t="s">
        <v>123</v>
      </c>
      <c r="E112" s="96" t="s">
        <v>40</v>
      </c>
      <c r="F112" s="97">
        <v>200000000</v>
      </c>
      <c r="G112" s="104">
        <v>12</v>
      </c>
      <c r="H112" s="99" t="s">
        <v>124</v>
      </c>
      <c r="I112" s="105">
        <v>9836800</v>
      </c>
      <c r="J112" s="101">
        <v>8.5300000000000001E-2</v>
      </c>
      <c r="K112" s="42"/>
      <c r="L112" s="106"/>
    </row>
    <row r="113" spans="1:15" ht="16.899999999999999" customHeight="1" x14ac:dyDescent="0.25">
      <c r="B113" s="38"/>
      <c r="C113" s="38"/>
      <c r="D113" s="95" t="s">
        <v>125</v>
      </c>
      <c r="E113" s="96" t="s">
        <v>40</v>
      </c>
      <c r="F113" s="97">
        <v>200000000</v>
      </c>
      <c r="G113" s="104">
        <v>12</v>
      </c>
      <c r="H113" s="99" t="s">
        <v>126</v>
      </c>
      <c r="I113" s="105">
        <v>9836800</v>
      </c>
      <c r="J113" s="101">
        <v>8.8800000000000004E-2</v>
      </c>
      <c r="K113" s="42"/>
      <c r="L113" s="106"/>
    </row>
    <row r="114" spans="1:15" ht="16.899999999999999" customHeight="1" x14ac:dyDescent="0.25">
      <c r="B114" s="38"/>
      <c r="C114" s="38"/>
      <c r="D114" s="95" t="s">
        <v>127</v>
      </c>
      <c r="E114" s="96" t="s">
        <v>38</v>
      </c>
      <c r="F114" s="97">
        <v>200000000</v>
      </c>
      <c r="G114" s="104">
        <v>12</v>
      </c>
      <c r="H114" s="99" t="s">
        <v>128</v>
      </c>
      <c r="I114" s="105">
        <v>0</v>
      </c>
      <c r="J114" s="101">
        <v>7.8899999999999998E-2</v>
      </c>
      <c r="K114" s="42"/>
      <c r="L114" s="106"/>
    </row>
    <row r="115" spans="1:15" ht="16.899999999999999" customHeight="1" x14ac:dyDescent="0.25">
      <c r="B115" s="38"/>
      <c r="C115" s="38"/>
      <c r="D115" s="95" t="s">
        <v>129</v>
      </c>
      <c r="E115" s="96" t="s">
        <v>42</v>
      </c>
      <c r="F115" s="97">
        <v>50000000</v>
      </c>
      <c r="G115" s="104">
        <v>12</v>
      </c>
      <c r="H115" s="99" t="s">
        <v>118</v>
      </c>
      <c r="I115" s="105">
        <v>0</v>
      </c>
      <c r="J115" s="101">
        <v>7.9500000000000001E-2</v>
      </c>
      <c r="K115" s="42"/>
      <c r="L115" s="106"/>
    </row>
    <row r="116" spans="1:15" ht="16.899999999999999" customHeight="1" x14ac:dyDescent="0.25">
      <c r="B116" s="38"/>
      <c r="C116" s="38"/>
      <c r="D116" s="95" t="s">
        <v>130</v>
      </c>
      <c r="E116" s="96" t="s">
        <v>44</v>
      </c>
      <c r="F116" s="97">
        <v>100000000</v>
      </c>
      <c r="G116" s="104">
        <v>12</v>
      </c>
      <c r="H116" s="99" t="s">
        <v>131</v>
      </c>
      <c r="I116" s="105">
        <v>812000</v>
      </c>
      <c r="J116" s="101">
        <v>8.6400000000000005E-2</v>
      </c>
      <c r="K116" s="42"/>
      <c r="L116" s="106"/>
    </row>
    <row r="117" spans="1:15" ht="16.899999999999999" customHeight="1" x14ac:dyDescent="0.25">
      <c r="B117" s="38"/>
      <c r="C117" s="38"/>
      <c r="D117" s="95" t="s">
        <v>132</v>
      </c>
      <c r="E117" s="96" t="s">
        <v>41</v>
      </c>
      <c r="F117" s="97">
        <v>20000000</v>
      </c>
      <c r="G117" s="104">
        <v>12</v>
      </c>
      <c r="H117" s="99" t="s">
        <v>133</v>
      </c>
      <c r="I117" s="105">
        <v>116000</v>
      </c>
      <c r="J117" s="101">
        <v>9.4700000000000006E-2</v>
      </c>
      <c r="K117" s="42"/>
      <c r="L117" s="106"/>
    </row>
    <row r="118" spans="1:15" ht="16.899999999999999" customHeight="1" x14ac:dyDescent="0.25">
      <c r="B118" s="38"/>
      <c r="C118" s="38"/>
      <c r="D118" s="10"/>
      <c r="E118" s="40"/>
      <c r="F118" s="107"/>
      <c r="G118" s="108"/>
      <c r="H118" s="10"/>
      <c r="I118" s="109"/>
      <c r="J118" s="110"/>
      <c r="K118" s="42"/>
      <c r="L118" s="94"/>
    </row>
    <row r="119" spans="1:15" ht="11.45" customHeight="1" x14ac:dyDescent="0.25">
      <c r="B119" s="38"/>
      <c r="C119" s="38"/>
      <c r="D119" s="10"/>
      <c r="E119" s="40"/>
      <c r="F119" s="111"/>
      <c r="G119" s="10"/>
      <c r="H119" s="10"/>
      <c r="I119" s="112"/>
      <c r="J119" s="110"/>
      <c r="K119" s="42"/>
      <c r="L119" s="94"/>
    </row>
    <row r="120" spans="1:15" ht="20.25" customHeight="1" x14ac:dyDescent="0.25">
      <c r="A120" s="201" t="s">
        <v>134</v>
      </c>
      <c r="B120" s="201"/>
      <c r="C120" s="201"/>
      <c r="D120" s="201"/>
      <c r="E120" s="201"/>
      <c r="F120" s="201"/>
      <c r="G120" s="201"/>
      <c r="H120" s="201"/>
      <c r="I120" s="201"/>
      <c r="J120" s="201"/>
      <c r="K120" s="201"/>
      <c r="L120" s="201"/>
    </row>
    <row r="121" spans="1:15" ht="20.25" customHeight="1" x14ac:dyDescent="0.25">
      <c r="A121" s="201"/>
      <c r="B121" s="201"/>
      <c r="C121" s="201"/>
      <c r="D121" s="201"/>
      <c r="E121" s="201"/>
      <c r="F121" s="201"/>
      <c r="G121" s="201"/>
      <c r="H121" s="201"/>
      <c r="I121" s="201"/>
      <c r="J121" s="201"/>
      <c r="K121" s="201"/>
      <c r="L121" s="201"/>
    </row>
    <row r="122" spans="1:15" x14ac:dyDescent="0.25">
      <c r="A122" s="113" t="s">
        <v>135</v>
      </c>
      <c r="C122" s="113"/>
      <c r="D122" s="113"/>
      <c r="E122" s="113"/>
      <c r="F122" s="113"/>
      <c r="G122" s="113"/>
      <c r="H122" s="113"/>
      <c r="I122" s="113"/>
      <c r="J122" s="113"/>
      <c r="K122" s="113"/>
      <c r="L122" s="113"/>
    </row>
    <row r="123" spans="1:15" x14ac:dyDescent="0.25">
      <c r="A123" s="114" t="s">
        <v>136</v>
      </c>
      <c r="C123" s="115"/>
      <c r="D123" s="115"/>
      <c r="E123" s="115"/>
      <c r="F123" s="116"/>
      <c r="G123" s="115"/>
      <c r="H123" s="115"/>
      <c r="I123" s="116"/>
      <c r="J123" s="115"/>
      <c r="K123" s="115"/>
      <c r="L123" s="115"/>
    </row>
    <row r="124" spans="1:15" x14ac:dyDescent="0.25">
      <c r="A124" s="201" t="s">
        <v>137</v>
      </c>
      <c r="B124" s="201"/>
      <c r="C124" s="201"/>
      <c r="D124" s="201"/>
      <c r="E124" s="201"/>
      <c r="F124" s="201"/>
      <c r="G124" s="201"/>
      <c r="H124" s="201"/>
      <c r="I124" s="201"/>
      <c r="J124" s="201"/>
      <c r="K124" s="201"/>
      <c r="L124" s="201"/>
    </row>
    <row r="125" spans="1:15" ht="39" customHeight="1" x14ac:dyDescent="0.25">
      <c r="A125" s="201"/>
      <c r="B125" s="201"/>
      <c r="C125" s="201"/>
      <c r="D125" s="201"/>
      <c r="E125" s="201"/>
      <c r="F125" s="201"/>
      <c r="G125" s="201"/>
      <c r="H125" s="201"/>
      <c r="I125" s="201"/>
      <c r="J125" s="201"/>
      <c r="K125" s="201"/>
      <c r="L125" s="201"/>
    </row>
    <row r="126" spans="1:15" ht="33" customHeight="1" x14ac:dyDescent="0.25">
      <c r="A126" s="202" t="s">
        <v>138</v>
      </c>
      <c r="B126" s="202"/>
      <c r="C126" s="202"/>
      <c r="D126" s="202"/>
      <c r="E126" s="202"/>
      <c r="F126" s="202"/>
      <c r="G126" s="202"/>
      <c r="H126" s="202"/>
      <c r="I126" s="202"/>
      <c r="J126" s="202"/>
      <c r="K126" s="202"/>
      <c r="L126" s="202"/>
    </row>
    <row r="127" spans="1:15" ht="20.25" customHeight="1" x14ac:dyDescent="0.25">
      <c r="A127" s="117"/>
      <c r="B127" s="118"/>
    </row>
    <row r="128" spans="1:15" ht="27.6" customHeight="1" x14ac:dyDescent="0.25">
      <c r="A128" s="187"/>
      <c r="B128" s="187"/>
      <c r="C128" s="187"/>
      <c r="D128" s="187"/>
      <c r="E128" s="187"/>
      <c r="F128" s="187"/>
      <c r="G128" s="187"/>
      <c r="H128" s="187"/>
      <c r="I128" s="187"/>
      <c r="J128" s="187"/>
      <c r="K128" s="187"/>
      <c r="L128" s="187"/>
      <c r="M128" s="187"/>
      <c r="N128" s="187"/>
      <c r="O128" s="187"/>
    </row>
    <row r="129" spans="1:19" x14ac:dyDescent="0.25">
      <c r="A129" s="187"/>
      <c r="B129" s="187"/>
      <c r="C129" s="187"/>
      <c r="D129" s="187"/>
      <c r="E129" s="187"/>
      <c r="F129" s="187"/>
      <c r="G129" s="187"/>
      <c r="H129" s="187"/>
      <c r="I129" s="187"/>
      <c r="J129" s="187"/>
      <c r="K129" s="187"/>
      <c r="L129" s="187"/>
      <c r="M129" s="187"/>
      <c r="N129" s="187"/>
      <c r="O129" s="187"/>
    </row>
    <row r="131" spans="1:19" x14ac:dyDescent="0.25">
      <c r="E131" s="187"/>
      <c r="F131" s="187"/>
      <c r="G131" s="187"/>
      <c r="H131" s="187"/>
      <c r="I131" s="187"/>
      <c r="J131" s="187"/>
      <c r="K131" s="187"/>
      <c r="L131" s="187"/>
      <c r="M131" s="187"/>
      <c r="N131" s="187"/>
      <c r="O131" s="187"/>
      <c r="P131" s="187"/>
      <c r="Q131" s="187"/>
      <c r="R131" s="187"/>
      <c r="S131" s="187"/>
    </row>
    <row r="132" spans="1:19" x14ac:dyDescent="0.25">
      <c r="E132" s="187"/>
      <c r="F132" s="187"/>
      <c r="G132" s="187"/>
      <c r="H132" s="187"/>
      <c r="I132" s="187"/>
      <c r="J132" s="187"/>
      <c r="K132" s="187"/>
      <c r="L132" s="187"/>
      <c r="M132" s="187"/>
      <c r="N132" s="187"/>
      <c r="O132" s="187"/>
      <c r="P132" s="187"/>
      <c r="Q132" s="187"/>
      <c r="R132" s="187"/>
      <c r="S132" s="187"/>
    </row>
  </sheetData>
  <mergeCells count="16">
    <mergeCell ref="E131:S132"/>
    <mergeCell ref="B1:L1"/>
    <mergeCell ref="B2:L2"/>
    <mergeCell ref="B3:L3"/>
    <mergeCell ref="B4:L4"/>
    <mergeCell ref="B5:E5"/>
    <mergeCell ref="D82:E83"/>
    <mergeCell ref="F82:F83"/>
    <mergeCell ref="G82:G83"/>
    <mergeCell ref="H82:H83"/>
    <mergeCell ref="I82:I83"/>
    <mergeCell ref="J82:J83"/>
    <mergeCell ref="A120:L121"/>
    <mergeCell ref="A124:L125"/>
    <mergeCell ref="A126:L126"/>
    <mergeCell ref="A128:O1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37F05-3BAD-428D-A836-D76D1E792AAB}">
  <dimension ref="A1:S115"/>
  <sheetViews>
    <sheetView topLeftCell="A43" workbookViewId="0">
      <selection activeCell="F20" sqref="F20"/>
    </sheetView>
  </sheetViews>
  <sheetFormatPr baseColWidth="10" defaultColWidth="11.42578125" defaultRowHeight="15" outlineLevelRow="1" x14ac:dyDescent="0.25"/>
  <cols>
    <col min="1" max="1" width="3.7109375" customWidth="1"/>
    <col min="2" max="2" width="4.5703125" customWidth="1"/>
    <col min="3" max="3" width="2.7109375" customWidth="1"/>
    <col min="4" max="4" width="4.140625" customWidth="1"/>
    <col min="5" max="5" width="31.28515625" customWidth="1"/>
    <col min="6" max="6" width="18.28515625" bestFit="1" customWidth="1"/>
    <col min="7" max="7" width="16.140625" bestFit="1" customWidth="1"/>
    <col min="8" max="8" width="17.140625" customWidth="1"/>
    <col min="9" max="9" width="16.140625" bestFit="1" customWidth="1"/>
    <col min="10" max="10" width="18.140625" bestFit="1" customWidth="1"/>
    <col min="11" max="11" width="17.28515625" customWidth="1"/>
    <col min="12" max="12" width="16.7109375" customWidth="1"/>
    <col min="13" max="13" width="3.42578125" customWidth="1"/>
    <col min="14" max="14" width="18" style="19" bestFit="1" customWidth="1"/>
    <col min="15" max="15" width="17" style="19" bestFit="1" customWidth="1"/>
    <col min="16" max="16" width="17.7109375" style="19" bestFit="1" customWidth="1"/>
  </cols>
  <sheetData>
    <row r="1" spans="2:16" ht="20.45" customHeight="1" x14ac:dyDescent="0.25">
      <c r="B1" s="188" t="s">
        <v>22</v>
      </c>
      <c r="C1" s="188"/>
      <c r="D1" s="188"/>
      <c r="E1" s="188"/>
      <c r="F1" s="188"/>
      <c r="G1" s="188"/>
      <c r="H1" s="188"/>
      <c r="I1" s="188"/>
      <c r="J1" s="188"/>
      <c r="K1" s="188"/>
      <c r="L1" s="188"/>
    </row>
    <row r="2" spans="2:16" ht="15" customHeight="1" x14ac:dyDescent="0.25">
      <c r="B2" s="189" t="s">
        <v>23</v>
      </c>
      <c r="C2" s="189"/>
      <c r="D2" s="189"/>
      <c r="E2" s="189"/>
      <c r="F2" s="189"/>
      <c r="G2" s="189"/>
      <c r="H2" s="189"/>
      <c r="I2" s="189"/>
      <c r="J2" s="189"/>
      <c r="K2" s="189"/>
      <c r="L2" s="189"/>
    </row>
    <row r="3" spans="2:16" ht="16.149999999999999" customHeight="1" x14ac:dyDescent="0.25">
      <c r="B3" s="190" t="s">
        <v>139</v>
      </c>
      <c r="C3" s="190"/>
      <c r="D3" s="190"/>
      <c r="E3" s="190"/>
      <c r="F3" s="190"/>
      <c r="G3" s="190"/>
      <c r="H3" s="190"/>
      <c r="I3" s="190"/>
      <c r="J3" s="190"/>
      <c r="K3" s="190"/>
      <c r="L3" s="190"/>
    </row>
    <row r="4" spans="2:16" ht="12.6" customHeight="1" x14ac:dyDescent="0.25">
      <c r="B4" s="191" t="s">
        <v>25</v>
      </c>
      <c r="C4" s="191"/>
      <c r="D4" s="191"/>
      <c r="E4" s="191"/>
      <c r="F4" s="191"/>
      <c r="G4" s="191"/>
      <c r="H4" s="191"/>
      <c r="I4" s="191"/>
      <c r="J4" s="191"/>
      <c r="K4" s="191"/>
      <c r="L4" s="191"/>
    </row>
    <row r="5" spans="2:16" ht="73.900000000000006" customHeight="1" x14ac:dyDescent="0.25">
      <c r="B5" s="192" t="s">
        <v>26</v>
      </c>
      <c r="C5" s="193"/>
      <c r="D5" s="193"/>
      <c r="E5" s="194"/>
      <c r="F5" s="20" t="s">
        <v>140</v>
      </c>
      <c r="G5" s="20" t="s">
        <v>28</v>
      </c>
      <c r="H5" s="20" t="s">
        <v>29</v>
      </c>
      <c r="I5" s="20" t="s">
        <v>30</v>
      </c>
      <c r="J5" s="20" t="s">
        <v>31</v>
      </c>
      <c r="K5" s="20" t="s">
        <v>32</v>
      </c>
      <c r="L5" s="20" t="s">
        <v>33</v>
      </c>
    </row>
    <row r="6" spans="2:16" ht="16.899999999999999" customHeight="1" x14ac:dyDescent="0.25">
      <c r="B6" s="21" t="s">
        <v>34</v>
      </c>
      <c r="C6" s="22"/>
      <c r="D6" s="22"/>
      <c r="E6" s="22"/>
      <c r="F6" s="78">
        <f t="shared" ref="F6:L6" si="0">SUM(F7,F39)</f>
        <v>36799939139.753136</v>
      </c>
      <c r="G6" s="78">
        <f t="shared" si="0"/>
        <v>2100000000</v>
      </c>
      <c r="H6" s="78">
        <f t="shared" si="0"/>
        <v>4232087602.5100002</v>
      </c>
      <c r="I6" s="78">
        <f t="shared" si="0"/>
        <v>0</v>
      </c>
      <c r="J6" s="78">
        <f t="shared" si="0"/>
        <v>34667851537.243134</v>
      </c>
      <c r="K6" s="78">
        <f t="shared" si="0"/>
        <v>2948756228.4941754</v>
      </c>
      <c r="L6" s="24">
        <f t="shared" si="0"/>
        <v>0</v>
      </c>
      <c r="O6" s="25"/>
    </row>
    <row r="7" spans="2:16" ht="16.899999999999999" customHeight="1" x14ac:dyDescent="0.25">
      <c r="B7" s="26"/>
      <c r="C7" s="27" t="s">
        <v>35</v>
      </c>
      <c r="D7" s="28"/>
      <c r="E7" s="28"/>
      <c r="F7" s="119">
        <f t="shared" ref="F7:L7" si="1">SUM(F8,F35,F37)</f>
        <v>4049500000</v>
      </c>
      <c r="G7" s="120">
        <f t="shared" si="1"/>
        <v>2100000000</v>
      </c>
      <c r="H7" s="120">
        <f t="shared" si="1"/>
        <v>4107810000</v>
      </c>
      <c r="I7" s="120">
        <f t="shared" si="1"/>
        <v>0</v>
      </c>
      <c r="J7" s="120">
        <f t="shared" si="1"/>
        <v>2041690000</v>
      </c>
      <c r="K7" s="120">
        <f t="shared" si="1"/>
        <v>179393556.55875003</v>
      </c>
      <c r="L7" s="31">
        <f t="shared" si="1"/>
        <v>0</v>
      </c>
      <c r="O7" s="25"/>
    </row>
    <row r="8" spans="2:16" ht="15.6" customHeight="1" x14ac:dyDescent="0.25">
      <c r="B8" s="32"/>
      <c r="C8" s="1"/>
      <c r="D8" s="33" t="s">
        <v>36</v>
      </c>
      <c r="E8" s="34"/>
      <c r="F8" s="121">
        <f>SUM(F9:F33)</f>
        <v>4049500000</v>
      </c>
      <c r="G8" s="121">
        <f>SUM(G9:G33)</f>
        <v>2100000000</v>
      </c>
      <c r="H8" s="121">
        <f>SUM(H9:H33)</f>
        <v>4107810000</v>
      </c>
      <c r="I8" s="121">
        <f>SUM(I9:I10)</f>
        <v>0</v>
      </c>
      <c r="J8" s="121">
        <f>SUM(J9:J33)</f>
        <v>2041690000</v>
      </c>
      <c r="K8" s="121">
        <f>SUM(K9:K33)</f>
        <v>179393556.55875003</v>
      </c>
      <c r="L8" s="122">
        <f>SUM(L9:L26)</f>
        <v>0</v>
      </c>
      <c r="O8" s="25"/>
    </row>
    <row r="9" spans="2:16" ht="16.149999999999999" customHeight="1" outlineLevel="1" x14ac:dyDescent="0.25">
      <c r="B9" s="37"/>
      <c r="C9" s="38"/>
      <c r="D9" s="39"/>
      <c r="E9" s="40" t="s">
        <v>39</v>
      </c>
      <c r="F9" s="42">
        <v>800000000</v>
      </c>
      <c r="G9" s="42">
        <v>0</v>
      </c>
      <c r="H9" s="42">
        <v>800000000</v>
      </c>
      <c r="I9" s="42">
        <v>0</v>
      </c>
      <c r="J9" s="42">
        <f>F9+G9-H9+I9</f>
        <v>0</v>
      </c>
      <c r="K9" s="42">
        <v>23286752.779999997</v>
      </c>
      <c r="L9" s="43">
        <v>0</v>
      </c>
      <c r="N9" s="44"/>
      <c r="O9" s="45"/>
      <c r="P9" s="44"/>
    </row>
    <row r="10" spans="2:16" ht="16.149999999999999" customHeight="1" outlineLevel="1" x14ac:dyDescent="0.25">
      <c r="B10" s="37"/>
      <c r="C10" s="38"/>
      <c r="D10" s="39"/>
      <c r="E10" s="40" t="s">
        <v>39</v>
      </c>
      <c r="F10" s="42">
        <v>685000000</v>
      </c>
      <c r="G10" s="42">
        <v>0</v>
      </c>
      <c r="H10" s="42">
        <v>685000000</v>
      </c>
      <c r="I10" s="42">
        <v>0</v>
      </c>
      <c r="J10" s="42">
        <f t="shared" ref="J10:J33" si="2">F10+G10-H10+I10</f>
        <v>0</v>
      </c>
      <c r="K10" s="42">
        <v>26900077.039999999</v>
      </c>
      <c r="L10" s="43">
        <v>0</v>
      </c>
      <c r="N10" s="44"/>
      <c r="O10" s="45"/>
      <c r="P10" s="44"/>
    </row>
    <row r="11" spans="2:16" ht="16.149999999999999" customHeight="1" outlineLevel="1" x14ac:dyDescent="0.25">
      <c r="B11" s="37"/>
      <c r="C11" s="38"/>
      <c r="D11" s="39"/>
      <c r="E11" s="40" t="s">
        <v>43</v>
      </c>
      <c r="F11" s="42">
        <v>237500000</v>
      </c>
      <c r="G11" s="42">
        <v>0</v>
      </c>
      <c r="H11" s="42">
        <v>237500000</v>
      </c>
      <c r="I11" s="42">
        <v>0</v>
      </c>
      <c r="J11" s="42">
        <f t="shared" si="2"/>
        <v>0</v>
      </c>
      <c r="K11" s="42">
        <v>10404223.070000002</v>
      </c>
      <c r="L11" s="43">
        <v>0</v>
      </c>
      <c r="N11" s="44"/>
      <c r="O11" s="45"/>
      <c r="P11" s="44"/>
    </row>
    <row r="12" spans="2:16" ht="16.149999999999999" customHeight="1" outlineLevel="1" x14ac:dyDescent="0.25">
      <c r="B12" s="37"/>
      <c r="C12" s="38"/>
      <c r="D12" s="39"/>
      <c r="E12" s="40" t="s">
        <v>38</v>
      </c>
      <c r="F12" s="42">
        <v>148500000</v>
      </c>
      <c r="G12" s="42">
        <v>0</v>
      </c>
      <c r="H12" s="42">
        <v>148500000</v>
      </c>
      <c r="I12" s="42">
        <v>0</v>
      </c>
      <c r="J12" s="42">
        <f t="shared" si="2"/>
        <v>0</v>
      </c>
      <c r="K12" s="42">
        <v>6870949.54</v>
      </c>
      <c r="L12" s="43">
        <v>0</v>
      </c>
      <c r="N12" s="44"/>
      <c r="O12" s="45"/>
      <c r="P12" s="44"/>
    </row>
    <row r="13" spans="2:16" ht="16.149999999999999" customHeight="1" outlineLevel="1" x14ac:dyDescent="0.25">
      <c r="B13" s="37"/>
      <c r="C13" s="38"/>
      <c r="D13" s="39"/>
      <c r="E13" s="40" t="s">
        <v>38</v>
      </c>
      <c r="F13" s="42">
        <v>148500000</v>
      </c>
      <c r="G13" s="42">
        <v>0</v>
      </c>
      <c r="H13" s="42">
        <v>148500000</v>
      </c>
      <c r="I13" s="42">
        <v>0</v>
      </c>
      <c r="J13" s="42">
        <f t="shared" si="2"/>
        <v>0</v>
      </c>
      <c r="K13" s="42">
        <v>6960026.6533333343</v>
      </c>
      <c r="L13" s="43">
        <v>0</v>
      </c>
      <c r="N13" s="44"/>
      <c r="O13" s="45"/>
      <c r="P13" s="44"/>
    </row>
    <row r="14" spans="2:16" ht="16.149999999999999" customHeight="1" outlineLevel="1" x14ac:dyDescent="0.25">
      <c r="B14" s="37"/>
      <c r="C14" s="38"/>
      <c r="D14" s="39"/>
      <c r="E14" s="40" t="s">
        <v>38</v>
      </c>
      <c r="F14" s="42">
        <v>99000000</v>
      </c>
      <c r="G14" s="42">
        <v>0</v>
      </c>
      <c r="H14" s="42">
        <v>99000000</v>
      </c>
      <c r="I14" s="42">
        <v>0</v>
      </c>
      <c r="J14" s="42">
        <f t="shared" si="2"/>
        <v>0</v>
      </c>
      <c r="K14" s="42">
        <v>4669710.1266666669</v>
      </c>
      <c r="L14" s="43">
        <v>0</v>
      </c>
      <c r="N14" s="44"/>
      <c r="O14" s="45"/>
      <c r="P14" s="44"/>
    </row>
    <row r="15" spans="2:16" ht="16.149999999999999" customHeight="1" outlineLevel="1" x14ac:dyDescent="0.25">
      <c r="B15" s="37"/>
      <c r="C15" s="38"/>
      <c r="D15" s="39"/>
      <c r="E15" s="40" t="s">
        <v>43</v>
      </c>
      <c r="F15" s="42">
        <v>148500000</v>
      </c>
      <c r="G15" s="42">
        <v>0</v>
      </c>
      <c r="H15" s="42">
        <v>148500000</v>
      </c>
      <c r="I15" s="42">
        <v>0</v>
      </c>
      <c r="J15" s="42">
        <f t="shared" si="2"/>
        <v>0</v>
      </c>
      <c r="K15" s="42">
        <v>6799687.8800000008</v>
      </c>
      <c r="L15" s="43">
        <v>0</v>
      </c>
      <c r="N15" s="44"/>
      <c r="O15" s="45"/>
      <c r="P15" s="44"/>
    </row>
    <row r="16" spans="2:16" ht="16.149999999999999" customHeight="1" outlineLevel="1" x14ac:dyDescent="0.25">
      <c r="B16" s="37"/>
      <c r="C16" s="38"/>
      <c r="D16" s="39"/>
      <c r="E16" s="40" t="s">
        <v>42</v>
      </c>
      <c r="F16" s="42">
        <v>198000000</v>
      </c>
      <c r="G16" s="42">
        <v>0</v>
      </c>
      <c r="H16" s="42">
        <v>198000000</v>
      </c>
      <c r="I16" s="42">
        <v>0</v>
      </c>
      <c r="J16" s="42">
        <f t="shared" si="2"/>
        <v>0</v>
      </c>
      <c r="K16" s="42">
        <v>9562761.4622222222</v>
      </c>
      <c r="L16" s="43">
        <v>0</v>
      </c>
      <c r="N16" s="44"/>
      <c r="O16" s="45"/>
      <c r="P16" s="44"/>
    </row>
    <row r="17" spans="2:16" ht="16.149999999999999" customHeight="1" outlineLevel="1" x14ac:dyDescent="0.25">
      <c r="B17" s="37"/>
      <c r="C17" s="38"/>
      <c r="D17" s="39"/>
      <c r="E17" s="40" t="s">
        <v>42</v>
      </c>
      <c r="F17" s="42">
        <v>198000000</v>
      </c>
      <c r="G17" s="42">
        <v>0</v>
      </c>
      <c r="H17" s="42">
        <v>198000000</v>
      </c>
      <c r="I17" s="42">
        <v>0</v>
      </c>
      <c r="J17" s="42">
        <f t="shared" si="2"/>
        <v>0</v>
      </c>
      <c r="K17" s="42">
        <v>9681725.3544444442</v>
      </c>
      <c r="L17" s="43">
        <v>0</v>
      </c>
      <c r="N17" s="44"/>
      <c r="O17" s="45"/>
      <c r="P17" s="44"/>
    </row>
    <row r="18" spans="2:16" ht="16.149999999999999" customHeight="1" outlineLevel="1" x14ac:dyDescent="0.25">
      <c r="B18" s="37"/>
      <c r="C18" s="38"/>
      <c r="D18" s="39"/>
      <c r="E18" s="40" t="s">
        <v>42</v>
      </c>
      <c r="F18" s="42">
        <v>247500000</v>
      </c>
      <c r="G18" s="42">
        <v>0</v>
      </c>
      <c r="H18" s="42">
        <v>247500000</v>
      </c>
      <c r="I18" s="42">
        <v>0</v>
      </c>
      <c r="J18" s="42">
        <f t="shared" si="2"/>
        <v>0</v>
      </c>
      <c r="K18" s="42">
        <v>12473918.829861112</v>
      </c>
      <c r="L18" s="43">
        <v>0</v>
      </c>
      <c r="N18" s="44"/>
      <c r="O18" s="45"/>
      <c r="P18" s="44"/>
    </row>
    <row r="19" spans="2:16" ht="16.149999999999999" customHeight="1" outlineLevel="1" x14ac:dyDescent="0.25">
      <c r="B19" s="37"/>
      <c r="C19" s="38"/>
      <c r="D19" s="39"/>
      <c r="E19" s="40" t="s">
        <v>39</v>
      </c>
      <c r="F19" s="42">
        <v>178200000</v>
      </c>
      <c r="G19" s="42">
        <v>0</v>
      </c>
      <c r="H19" s="42">
        <v>178200000</v>
      </c>
      <c r="I19" s="42">
        <v>0</v>
      </c>
      <c r="J19" s="42">
        <f t="shared" si="2"/>
        <v>0</v>
      </c>
      <c r="K19" s="42">
        <v>9082034.1100000013</v>
      </c>
      <c r="L19" s="43">
        <v>0</v>
      </c>
      <c r="N19" s="44"/>
      <c r="O19" s="45"/>
      <c r="P19" s="44"/>
    </row>
    <row r="20" spans="2:16" ht="16.149999999999999" customHeight="1" outlineLevel="1" x14ac:dyDescent="0.25">
      <c r="B20" s="37"/>
      <c r="C20" s="38"/>
      <c r="D20" s="39"/>
      <c r="E20" s="40" t="s">
        <v>40</v>
      </c>
      <c r="F20" s="42">
        <v>198000000</v>
      </c>
      <c r="G20" s="42">
        <v>0</v>
      </c>
      <c r="H20" s="42">
        <v>198000000</v>
      </c>
      <c r="I20" s="42">
        <v>0</v>
      </c>
      <c r="J20" s="42">
        <f t="shared" si="2"/>
        <v>0</v>
      </c>
      <c r="K20" s="42">
        <v>10265800.479999999</v>
      </c>
      <c r="L20" s="43">
        <v>0</v>
      </c>
      <c r="N20" s="44"/>
      <c r="O20" s="45"/>
      <c r="P20" s="44"/>
    </row>
    <row r="21" spans="2:16" ht="16.149999999999999" customHeight="1" outlineLevel="1" x14ac:dyDescent="0.25">
      <c r="B21" s="37"/>
      <c r="C21" s="38"/>
      <c r="D21" s="39"/>
      <c r="E21" s="40" t="s">
        <v>40</v>
      </c>
      <c r="F21" s="42">
        <v>198000000</v>
      </c>
      <c r="G21" s="42">
        <v>0</v>
      </c>
      <c r="H21" s="42">
        <v>198000000</v>
      </c>
      <c r="I21" s="42">
        <v>0</v>
      </c>
      <c r="J21" s="42">
        <f t="shared" si="2"/>
        <v>0</v>
      </c>
      <c r="K21" s="42">
        <v>10731211.300000001</v>
      </c>
      <c r="L21" s="43">
        <v>0</v>
      </c>
      <c r="N21" s="44"/>
      <c r="O21" s="45"/>
      <c r="P21" s="44"/>
    </row>
    <row r="22" spans="2:16" ht="16.149999999999999" customHeight="1" outlineLevel="1" x14ac:dyDescent="0.25">
      <c r="B22" s="37"/>
      <c r="C22" s="38"/>
      <c r="D22" s="39"/>
      <c r="E22" s="40" t="s">
        <v>40</v>
      </c>
      <c r="F22" s="42">
        <v>198000000</v>
      </c>
      <c r="G22" s="42">
        <v>0</v>
      </c>
      <c r="H22" s="42">
        <v>198000000</v>
      </c>
      <c r="I22" s="42">
        <v>0</v>
      </c>
      <c r="J22" s="42">
        <f t="shared" si="2"/>
        <v>0</v>
      </c>
      <c r="K22" s="42">
        <v>11148887.689999999</v>
      </c>
      <c r="L22" s="43">
        <v>0</v>
      </c>
      <c r="N22" s="44"/>
      <c r="O22" s="45"/>
      <c r="P22" s="44"/>
    </row>
    <row r="23" spans="2:16" ht="16.149999999999999" customHeight="1" outlineLevel="1" x14ac:dyDescent="0.25">
      <c r="B23" s="37"/>
      <c r="C23" s="38"/>
      <c r="D23" s="39"/>
      <c r="E23" s="40" t="s">
        <v>38</v>
      </c>
      <c r="F23" s="42">
        <v>198000000</v>
      </c>
      <c r="G23" s="42">
        <v>0</v>
      </c>
      <c r="H23" s="42">
        <v>198000000</v>
      </c>
      <c r="I23" s="42">
        <v>0</v>
      </c>
      <c r="J23" s="42">
        <f t="shared" si="2"/>
        <v>0</v>
      </c>
      <c r="K23" s="42">
        <v>9971812.9044444449</v>
      </c>
      <c r="L23" s="43">
        <v>0</v>
      </c>
      <c r="N23" s="44"/>
      <c r="O23" s="45"/>
      <c r="P23" s="44"/>
    </row>
    <row r="24" spans="2:16" ht="16.149999999999999" customHeight="1" outlineLevel="1" x14ac:dyDescent="0.25">
      <c r="B24" s="37"/>
      <c r="C24" s="38"/>
      <c r="D24" s="39"/>
      <c r="E24" s="40" t="s">
        <v>42</v>
      </c>
      <c r="F24" s="42">
        <v>50000000</v>
      </c>
      <c r="G24" s="42">
        <v>0</v>
      </c>
      <c r="H24" s="42">
        <v>50000000</v>
      </c>
      <c r="I24" s="42">
        <v>0</v>
      </c>
      <c r="J24" s="42">
        <f t="shared" si="2"/>
        <v>0</v>
      </c>
      <c r="K24" s="42">
        <v>2862484.3344444446</v>
      </c>
      <c r="L24" s="43">
        <v>0</v>
      </c>
      <c r="N24" s="44"/>
      <c r="O24" s="45"/>
      <c r="P24" s="44"/>
    </row>
    <row r="25" spans="2:16" ht="16.149999999999999" customHeight="1" outlineLevel="1" x14ac:dyDescent="0.25">
      <c r="B25" s="37"/>
      <c r="C25" s="38"/>
      <c r="D25" s="39"/>
      <c r="E25" s="40" t="s">
        <v>44</v>
      </c>
      <c r="F25" s="42">
        <v>99000000</v>
      </c>
      <c r="G25" s="42">
        <v>0</v>
      </c>
      <c r="H25" s="42">
        <v>99000000</v>
      </c>
      <c r="I25" s="42">
        <v>0</v>
      </c>
      <c r="J25" s="42">
        <f t="shared" si="2"/>
        <v>0</v>
      </c>
      <c r="K25" s="42">
        <v>1048947.8599999999</v>
      </c>
      <c r="L25" s="43">
        <v>0</v>
      </c>
      <c r="N25" s="44"/>
      <c r="O25" s="45"/>
      <c r="P25" s="44"/>
    </row>
    <row r="26" spans="2:16" ht="16.149999999999999" customHeight="1" outlineLevel="1" x14ac:dyDescent="0.25">
      <c r="B26" s="37"/>
      <c r="C26" s="38"/>
      <c r="D26" s="39"/>
      <c r="E26" s="40" t="s">
        <v>41</v>
      </c>
      <c r="F26" s="42">
        <v>19800000</v>
      </c>
      <c r="G26" s="42">
        <v>0</v>
      </c>
      <c r="H26" s="42">
        <v>19800000</v>
      </c>
      <c r="I26" s="42">
        <v>0</v>
      </c>
      <c r="J26" s="42">
        <f t="shared" si="2"/>
        <v>0</v>
      </c>
      <c r="K26" s="42">
        <v>250971.81</v>
      </c>
      <c r="L26" s="43">
        <v>0</v>
      </c>
      <c r="N26" s="44"/>
      <c r="O26" s="45"/>
      <c r="P26" s="44"/>
    </row>
    <row r="27" spans="2:16" ht="16.149999999999999" customHeight="1" outlineLevel="1" x14ac:dyDescent="0.25">
      <c r="B27" s="37"/>
      <c r="C27" s="38"/>
      <c r="D27" s="39"/>
      <c r="E27" s="40" t="s">
        <v>39</v>
      </c>
      <c r="F27" s="42">
        <v>0</v>
      </c>
      <c r="G27" s="42">
        <v>300000000</v>
      </c>
      <c r="H27" s="42">
        <v>0</v>
      </c>
      <c r="I27" s="42">
        <v>0</v>
      </c>
      <c r="J27" s="42">
        <f t="shared" si="2"/>
        <v>300000000</v>
      </c>
      <c r="K27" s="42">
        <v>183248.33333333334</v>
      </c>
      <c r="L27" s="43"/>
      <c r="N27" s="44"/>
      <c r="O27" s="45"/>
      <c r="P27" s="44"/>
    </row>
    <row r="28" spans="2:16" ht="16.149999999999999" customHeight="1" outlineLevel="1" x14ac:dyDescent="0.25">
      <c r="B28" s="37"/>
      <c r="C28" s="38"/>
      <c r="D28" s="39"/>
      <c r="E28" s="40" t="s">
        <v>42</v>
      </c>
      <c r="F28" s="42">
        <v>0</v>
      </c>
      <c r="G28" s="42">
        <v>200000000</v>
      </c>
      <c r="H28" s="42">
        <v>16660000</v>
      </c>
      <c r="I28" s="42">
        <v>0</v>
      </c>
      <c r="J28" s="42">
        <f t="shared" si="2"/>
        <v>183340000</v>
      </c>
      <c r="K28" s="42">
        <v>1785950</v>
      </c>
      <c r="L28" s="43"/>
      <c r="N28" s="44"/>
      <c r="O28" s="45"/>
      <c r="P28" s="44"/>
    </row>
    <row r="29" spans="2:16" ht="16.149999999999999" customHeight="1" outlineLevel="1" x14ac:dyDescent="0.25">
      <c r="B29" s="37"/>
      <c r="C29" s="38"/>
      <c r="D29" s="39"/>
      <c r="E29" s="40" t="s">
        <v>42</v>
      </c>
      <c r="F29" s="42">
        <v>0</v>
      </c>
      <c r="G29" s="42">
        <v>500000000</v>
      </c>
      <c r="H29" s="42">
        <v>41650000</v>
      </c>
      <c r="I29" s="42">
        <v>0</v>
      </c>
      <c r="J29" s="42">
        <f t="shared" si="2"/>
        <v>458350000</v>
      </c>
      <c r="K29" s="42">
        <v>4452375</v>
      </c>
      <c r="L29" s="43"/>
      <c r="N29" s="44"/>
      <c r="O29" s="45"/>
      <c r="P29" s="44"/>
    </row>
    <row r="30" spans="2:16" ht="16.149999999999999" customHeight="1" outlineLevel="1" x14ac:dyDescent="0.25">
      <c r="B30" s="37"/>
      <c r="C30" s="38"/>
      <c r="D30" s="39"/>
      <c r="E30" s="40" t="s">
        <v>44</v>
      </c>
      <c r="F30" s="42">
        <v>0</v>
      </c>
      <c r="G30" s="42">
        <v>200000000</v>
      </c>
      <c r="H30" s="42">
        <v>0</v>
      </c>
      <c r="I30" s="42">
        <v>0</v>
      </c>
      <c r="J30" s="42">
        <f t="shared" si="2"/>
        <v>200000000</v>
      </c>
      <c r="K30" s="42">
        <v>0</v>
      </c>
      <c r="L30" s="43"/>
      <c r="N30" s="44"/>
      <c r="O30" s="45"/>
      <c r="P30" s="44"/>
    </row>
    <row r="31" spans="2:16" ht="16.149999999999999" customHeight="1" outlineLevel="1" x14ac:dyDescent="0.25">
      <c r="B31" s="37"/>
      <c r="C31" s="38"/>
      <c r="D31" s="39"/>
      <c r="E31" s="40" t="s">
        <v>44</v>
      </c>
      <c r="F31" s="42">
        <v>0</v>
      </c>
      <c r="G31" s="42">
        <v>300000000</v>
      </c>
      <c r="H31" s="42">
        <v>0</v>
      </c>
      <c r="I31" s="42">
        <v>0</v>
      </c>
      <c r="J31" s="42">
        <f t="shared" si="2"/>
        <v>300000000</v>
      </c>
      <c r="K31" s="42">
        <v>0</v>
      </c>
      <c r="L31" s="43"/>
      <c r="N31" s="44"/>
      <c r="O31" s="45"/>
      <c r="P31" s="44"/>
    </row>
    <row r="32" spans="2:16" ht="16.149999999999999" customHeight="1" outlineLevel="1" x14ac:dyDescent="0.25">
      <c r="B32" s="37"/>
      <c r="C32" s="38"/>
      <c r="D32" s="39"/>
      <c r="E32" s="40" t="s">
        <v>43</v>
      </c>
      <c r="F32" s="42">
        <v>0</v>
      </c>
      <c r="G32" s="42">
        <v>400000000</v>
      </c>
      <c r="H32" s="42">
        <v>0</v>
      </c>
      <c r="I32" s="42">
        <v>0</v>
      </c>
      <c r="J32" s="42">
        <f t="shared" si="2"/>
        <v>400000000</v>
      </c>
      <c r="K32" s="42">
        <v>0</v>
      </c>
      <c r="L32" s="43"/>
      <c r="N32" s="44"/>
      <c r="O32" s="45"/>
      <c r="P32" s="44"/>
    </row>
    <row r="33" spans="2:16" ht="16.149999999999999" customHeight="1" outlineLevel="1" x14ac:dyDescent="0.25">
      <c r="B33" s="37"/>
      <c r="C33" s="38"/>
      <c r="D33" s="39"/>
      <c r="E33" s="40" t="s">
        <v>39</v>
      </c>
      <c r="F33" s="42">
        <v>0</v>
      </c>
      <c r="G33" s="42">
        <v>200000000</v>
      </c>
      <c r="H33" s="42">
        <v>0</v>
      </c>
      <c r="I33" s="42">
        <v>0</v>
      </c>
      <c r="J33" s="42">
        <f t="shared" si="2"/>
        <v>200000000</v>
      </c>
      <c r="K33" s="42">
        <v>0</v>
      </c>
      <c r="L33" s="43"/>
      <c r="N33" s="44"/>
      <c r="O33" s="45"/>
      <c r="P33" s="44"/>
    </row>
    <row r="34" spans="2:16" ht="12.6" customHeight="1" x14ac:dyDescent="0.25">
      <c r="B34" s="47"/>
      <c r="C34" s="38"/>
      <c r="D34" s="39"/>
      <c r="E34" s="40"/>
      <c r="F34" s="41"/>
      <c r="G34" s="41"/>
      <c r="H34" s="41"/>
      <c r="I34" s="48"/>
      <c r="J34" s="48"/>
      <c r="K34" s="48"/>
      <c r="L34" s="43"/>
      <c r="N34"/>
      <c r="O34" s="49"/>
      <c r="P34" s="44"/>
    </row>
    <row r="35" spans="2:16" x14ac:dyDescent="0.25">
      <c r="B35" s="47"/>
      <c r="C35" s="38"/>
      <c r="D35" s="38" t="s">
        <v>45</v>
      </c>
      <c r="E35" s="39"/>
      <c r="F35" s="50">
        <f>SUM(F36)</f>
        <v>0</v>
      </c>
      <c r="G35" s="50">
        <f t="shared" ref="G35:L35" si="3">SUM(G36)</f>
        <v>0</v>
      </c>
      <c r="H35" s="50">
        <f t="shared" si="3"/>
        <v>0</v>
      </c>
      <c r="I35" s="50">
        <f t="shared" si="3"/>
        <v>0</v>
      </c>
      <c r="J35" s="50">
        <f t="shared" si="3"/>
        <v>0</v>
      </c>
      <c r="K35" s="50">
        <f t="shared" si="3"/>
        <v>0</v>
      </c>
      <c r="L35" s="51">
        <f t="shared" si="3"/>
        <v>0</v>
      </c>
      <c r="O35" s="25"/>
    </row>
    <row r="36" spans="2:16" outlineLevel="1" x14ac:dyDescent="0.25">
      <c r="B36" s="47"/>
      <c r="C36" s="38"/>
      <c r="D36" s="38"/>
      <c r="E36" s="39"/>
      <c r="F36" s="50"/>
      <c r="G36" s="41"/>
      <c r="H36" s="48"/>
      <c r="I36" s="48"/>
      <c r="J36" s="48"/>
      <c r="K36" s="48"/>
      <c r="L36" s="43"/>
      <c r="O36" s="25"/>
    </row>
    <row r="37" spans="2:16" x14ac:dyDescent="0.25">
      <c r="B37" s="32"/>
      <c r="C37" s="38"/>
      <c r="D37" s="38" t="s">
        <v>46</v>
      </c>
      <c r="E37" s="39"/>
      <c r="F37" s="50">
        <f>SUM(F38)</f>
        <v>0</v>
      </c>
      <c r="G37" s="50">
        <f t="shared" ref="G37:L37" si="4">SUM(G38)</f>
        <v>0</v>
      </c>
      <c r="H37" s="50">
        <f t="shared" si="4"/>
        <v>0</v>
      </c>
      <c r="I37" s="50">
        <f t="shared" si="4"/>
        <v>0</v>
      </c>
      <c r="J37" s="50">
        <f t="shared" si="4"/>
        <v>0</v>
      </c>
      <c r="K37" s="50">
        <f t="shared" si="4"/>
        <v>0</v>
      </c>
      <c r="L37" s="51">
        <f t="shared" si="4"/>
        <v>0</v>
      </c>
      <c r="O37" s="25"/>
    </row>
    <row r="38" spans="2:16" outlineLevel="1" x14ac:dyDescent="0.25">
      <c r="B38" s="32"/>
      <c r="C38" s="38"/>
      <c r="D38" s="38"/>
      <c r="E38" s="39"/>
      <c r="F38" s="50"/>
      <c r="G38" s="41"/>
      <c r="H38" s="48"/>
      <c r="I38" s="48"/>
      <c r="J38" s="48"/>
      <c r="K38" s="48"/>
      <c r="L38" s="43"/>
    </row>
    <row r="39" spans="2:16" ht="18.600000000000001" customHeight="1" x14ac:dyDescent="0.25">
      <c r="B39" s="52"/>
      <c r="C39" s="53" t="s">
        <v>47</v>
      </c>
      <c r="D39" s="53"/>
      <c r="E39" s="53"/>
      <c r="F39" s="123">
        <f t="shared" ref="F39:L39" si="5">SUM(F40,F58,F60)</f>
        <v>32750439139.753136</v>
      </c>
      <c r="G39" s="123">
        <f t="shared" si="5"/>
        <v>0</v>
      </c>
      <c r="H39" s="123">
        <f t="shared" si="5"/>
        <v>124277602.51000001</v>
      </c>
      <c r="I39" s="123">
        <f t="shared" si="5"/>
        <v>0</v>
      </c>
      <c r="J39" s="123">
        <f t="shared" si="5"/>
        <v>32626161537.243137</v>
      </c>
      <c r="K39" s="123">
        <f>SUM(K40,K58,K60)</f>
        <v>2769362671.9354253</v>
      </c>
      <c r="L39" s="55">
        <f t="shared" si="5"/>
        <v>0</v>
      </c>
      <c r="N39" s="44"/>
    </row>
    <row r="40" spans="2:16" ht="18.600000000000001" customHeight="1" x14ac:dyDescent="0.25">
      <c r="B40" s="32"/>
      <c r="C40" s="1"/>
      <c r="D40" s="53" t="s">
        <v>48</v>
      </c>
      <c r="E40" s="34"/>
      <c r="F40" s="62">
        <f>SUM(F41:F56)</f>
        <v>32750439139.753136</v>
      </c>
      <c r="G40" s="62">
        <f t="shared" ref="G40:K40" si="6">SUM(G41:G56)</f>
        <v>0</v>
      </c>
      <c r="H40" s="62">
        <f t="shared" si="6"/>
        <v>124277602.51000001</v>
      </c>
      <c r="I40" s="62">
        <f t="shared" si="6"/>
        <v>0</v>
      </c>
      <c r="J40" s="62">
        <f>SUM(J41:J56)</f>
        <v>32626161537.243137</v>
      </c>
      <c r="K40" s="62">
        <f t="shared" si="6"/>
        <v>2769362671.9354253</v>
      </c>
      <c r="L40" s="55">
        <f>SUM(L41:L56)</f>
        <v>0</v>
      </c>
    </row>
    <row r="41" spans="2:16" ht="16.899999999999999" customHeight="1" x14ac:dyDescent="0.25">
      <c r="B41" s="32"/>
      <c r="C41" s="57"/>
      <c r="D41" s="58"/>
      <c r="E41" s="38" t="s">
        <v>50</v>
      </c>
      <c r="F41" s="42">
        <v>1491036088.3500001</v>
      </c>
      <c r="G41" s="42">
        <v>0</v>
      </c>
      <c r="H41" s="61">
        <v>5813319.3300000038</v>
      </c>
      <c r="I41" s="42">
        <v>0</v>
      </c>
      <c r="J41" s="42">
        <f>F41+G41-H41+I41</f>
        <v>1485222769.0200002</v>
      </c>
      <c r="K41" s="61">
        <v>135389807.18000001</v>
      </c>
      <c r="L41" s="60">
        <v>0</v>
      </c>
    </row>
    <row r="42" spans="2:16" ht="16.899999999999999" customHeight="1" x14ac:dyDescent="0.25">
      <c r="B42" s="32"/>
      <c r="C42" s="57"/>
      <c r="D42" s="58"/>
      <c r="E42" s="38" t="s">
        <v>51</v>
      </c>
      <c r="F42" s="42">
        <v>2982072176.2000003</v>
      </c>
      <c r="G42" s="42">
        <v>0</v>
      </c>
      <c r="H42" s="61">
        <v>11626638.600000001</v>
      </c>
      <c r="I42" s="42">
        <v>0</v>
      </c>
      <c r="J42" s="42">
        <f t="shared" ref="J42:J50" si="7">F42+G42-H42+I42</f>
        <v>2970445537.6000004</v>
      </c>
      <c r="K42" s="61">
        <v>252131342.80999997</v>
      </c>
      <c r="L42" s="60">
        <v>0</v>
      </c>
    </row>
    <row r="43" spans="2:16" ht="16.899999999999999" customHeight="1" x14ac:dyDescent="0.25">
      <c r="B43" s="32"/>
      <c r="C43" s="57"/>
      <c r="D43" s="58"/>
      <c r="E43" s="38" t="s">
        <v>51</v>
      </c>
      <c r="F43" s="42">
        <v>1812154695.3650503</v>
      </c>
      <c r="G43" s="42">
        <v>0</v>
      </c>
      <c r="H43" s="61">
        <v>7065311.1799999997</v>
      </c>
      <c r="I43" s="42">
        <v>0</v>
      </c>
      <c r="J43" s="42">
        <f t="shared" si="7"/>
        <v>1805089384.1850502</v>
      </c>
      <c r="K43" s="61">
        <v>153751566.31</v>
      </c>
      <c r="L43" s="60">
        <v>0</v>
      </c>
    </row>
    <row r="44" spans="2:16" ht="16.899999999999999" customHeight="1" x14ac:dyDescent="0.25">
      <c r="B44" s="32"/>
      <c r="C44" s="57"/>
      <c r="D44" s="58"/>
      <c r="E44" s="38" t="s">
        <v>42</v>
      </c>
      <c r="F44" s="42">
        <v>1341932479.1999998</v>
      </c>
      <c r="G44" s="42">
        <v>0</v>
      </c>
      <c r="H44" s="61">
        <v>5231987.4000000004</v>
      </c>
      <c r="I44" s="42">
        <v>0</v>
      </c>
      <c r="J44" s="42">
        <f t="shared" si="7"/>
        <v>1336700491.7999997</v>
      </c>
      <c r="K44" s="61">
        <v>112342794.47</v>
      </c>
      <c r="L44" s="60">
        <v>0</v>
      </c>
    </row>
    <row r="45" spans="2:16" ht="16.899999999999999" customHeight="1" x14ac:dyDescent="0.25">
      <c r="B45" s="32"/>
      <c r="C45" s="57"/>
      <c r="D45" s="58"/>
      <c r="E45" s="38" t="s">
        <v>42</v>
      </c>
      <c r="F45" s="42">
        <v>1739542103.2518518</v>
      </c>
      <c r="G45" s="42">
        <v>0</v>
      </c>
      <c r="H45" s="61">
        <v>6782205.8399999999</v>
      </c>
      <c r="I45" s="42">
        <v>0</v>
      </c>
      <c r="J45" s="42">
        <f t="shared" si="7"/>
        <v>1732759897.4118519</v>
      </c>
      <c r="K45" s="61">
        <v>146509921.75999999</v>
      </c>
      <c r="L45" s="60">
        <v>0</v>
      </c>
    </row>
    <row r="46" spans="2:16" ht="16.899999999999999" customHeight="1" x14ac:dyDescent="0.25">
      <c r="B46" s="32"/>
      <c r="C46" s="57"/>
      <c r="D46" s="58"/>
      <c r="E46" s="38" t="s">
        <v>42</v>
      </c>
      <c r="F46" s="42">
        <v>1888645711.1962962</v>
      </c>
      <c r="G46" s="42">
        <v>0</v>
      </c>
      <c r="H46" s="61">
        <v>7363537.8000000007</v>
      </c>
      <c r="I46" s="42">
        <v>0</v>
      </c>
      <c r="J46" s="42">
        <f t="shared" si="7"/>
        <v>1881282173.3962963</v>
      </c>
      <c r="K46" s="61">
        <v>160979582.81999999</v>
      </c>
      <c r="L46" s="60">
        <v>0</v>
      </c>
    </row>
    <row r="47" spans="2:16" ht="16.899999999999999" customHeight="1" x14ac:dyDescent="0.25">
      <c r="B47" s="32"/>
      <c r="C47" s="57"/>
      <c r="D47" s="58"/>
      <c r="E47" s="38" t="s">
        <v>40</v>
      </c>
      <c r="F47" s="42">
        <v>1178444931.21</v>
      </c>
      <c r="G47" s="42">
        <v>0</v>
      </c>
      <c r="H47" s="61">
        <v>4604498.8099999996</v>
      </c>
      <c r="I47" s="42">
        <v>0</v>
      </c>
      <c r="J47" s="42">
        <f t="shared" si="7"/>
        <v>1173840432.4000001</v>
      </c>
      <c r="K47" s="61">
        <v>101995508.77</v>
      </c>
      <c r="L47" s="60">
        <v>0</v>
      </c>
    </row>
    <row r="48" spans="2:16" ht="16.899999999999999" customHeight="1" x14ac:dyDescent="0.25">
      <c r="B48" s="32"/>
      <c r="C48" s="57"/>
      <c r="D48" s="58"/>
      <c r="E48" s="38" t="s">
        <v>52</v>
      </c>
      <c r="F48" s="42">
        <v>4390613692.3894253</v>
      </c>
      <c r="G48" s="42">
        <v>0</v>
      </c>
      <c r="H48" s="61">
        <v>16600245.600000001</v>
      </c>
      <c r="I48" s="42">
        <v>0</v>
      </c>
      <c r="J48" s="42">
        <f t="shared" si="7"/>
        <v>4374013446.7894249</v>
      </c>
      <c r="K48" s="61">
        <v>369008077.82999998</v>
      </c>
      <c r="L48" s="60">
        <v>0</v>
      </c>
    </row>
    <row r="49" spans="2:15" ht="16.899999999999999" customHeight="1" x14ac:dyDescent="0.25">
      <c r="B49" s="32"/>
      <c r="C49" s="57"/>
      <c r="D49" s="58"/>
      <c r="E49" s="38" t="s">
        <v>52</v>
      </c>
      <c r="F49" s="42">
        <v>4970693640</v>
      </c>
      <c r="G49" s="42">
        <v>0</v>
      </c>
      <c r="H49" s="61">
        <v>18793440</v>
      </c>
      <c r="I49" s="42">
        <v>0</v>
      </c>
      <c r="J49" s="42">
        <f t="shared" si="7"/>
        <v>4951900200</v>
      </c>
      <c r="K49" s="61">
        <v>412701740.13999999</v>
      </c>
      <c r="L49" s="60">
        <v>0</v>
      </c>
    </row>
    <row r="50" spans="2:15" ht="16.899999999999999" customHeight="1" x14ac:dyDescent="0.25">
      <c r="B50" s="32"/>
      <c r="C50" s="57"/>
      <c r="D50" s="58"/>
      <c r="E50" s="38" t="s">
        <v>52</v>
      </c>
      <c r="F50" s="42">
        <v>4970693640</v>
      </c>
      <c r="G50" s="42">
        <v>0</v>
      </c>
      <c r="H50" s="61">
        <v>18793440</v>
      </c>
      <c r="I50" s="42">
        <v>0</v>
      </c>
      <c r="J50" s="42">
        <f t="shared" si="7"/>
        <v>4951900200</v>
      </c>
      <c r="K50" s="61">
        <v>415231249.25496423</v>
      </c>
      <c r="L50" s="60">
        <v>0</v>
      </c>
    </row>
    <row r="51" spans="2:15" ht="16.899999999999999" customHeight="1" x14ac:dyDescent="0.25">
      <c r="B51" s="32"/>
      <c r="C51" s="57"/>
      <c r="D51" s="58"/>
      <c r="E51" s="38" t="s">
        <v>38</v>
      </c>
      <c r="F51" s="42">
        <v>490807739.64087754</v>
      </c>
      <c r="G51" s="42">
        <v>0</v>
      </c>
      <c r="H51" s="61">
        <v>1800331.3599999999</v>
      </c>
      <c r="I51" s="42">
        <v>0</v>
      </c>
      <c r="J51" s="42">
        <f>F51+G51-H51+I51</f>
        <v>489007408.28087753</v>
      </c>
      <c r="K51" s="61">
        <v>41931182.560461909</v>
      </c>
      <c r="L51" s="60">
        <v>0</v>
      </c>
    </row>
    <row r="52" spans="2:15" ht="16.899999999999999" customHeight="1" x14ac:dyDescent="0.25">
      <c r="B52" s="32"/>
      <c r="C52" s="57"/>
      <c r="D52" s="58"/>
      <c r="E52" s="38" t="s">
        <v>39</v>
      </c>
      <c r="F52" s="42">
        <v>3380928666.5696378</v>
      </c>
      <c r="G52" s="42">
        <v>0</v>
      </c>
      <c r="H52" s="61">
        <v>11447586.59</v>
      </c>
      <c r="I52" s="42">
        <v>0</v>
      </c>
      <c r="J52" s="42">
        <f t="shared" ref="J52:J56" si="8">F52+G52-H52+I52</f>
        <v>3369481079.9796376</v>
      </c>
      <c r="K52" s="61">
        <v>282081193.70000005</v>
      </c>
      <c r="L52" s="60">
        <v>0</v>
      </c>
    </row>
    <row r="53" spans="2:15" ht="16.899999999999999" customHeight="1" x14ac:dyDescent="0.25">
      <c r="B53" s="32"/>
      <c r="C53" s="57"/>
      <c r="D53" s="58"/>
      <c r="E53" s="38" t="s">
        <v>50</v>
      </c>
      <c r="F53" s="42">
        <v>493959743.11000001</v>
      </c>
      <c r="G53" s="42">
        <v>0</v>
      </c>
      <c r="H53" s="61">
        <v>1684500</v>
      </c>
      <c r="I53" s="42">
        <v>0</v>
      </c>
      <c r="J53" s="42">
        <f t="shared" si="8"/>
        <v>492275243.11000001</v>
      </c>
      <c r="K53" s="61">
        <v>44862670.240000002</v>
      </c>
      <c r="L53" s="60">
        <v>0</v>
      </c>
    </row>
    <row r="54" spans="2:15" ht="16.899999999999999" customHeight="1" x14ac:dyDescent="0.25">
      <c r="B54" s="32"/>
      <c r="C54" s="57"/>
      <c r="D54" s="58"/>
      <c r="E54" s="38" t="s">
        <v>50</v>
      </c>
      <c r="F54" s="42">
        <v>248868750</v>
      </c>
      <c r="G54" s="42">
        <v>0</v>
      </c>
      <c r="H54" s="61">
        <v>801750</v>
      </c>
      <c r="I54" s="42">
        <v>0</v>
      </c>
      <c r="J54" s="42">
        <f t="shared" si="8"/>
        <v>248067000</v>
      </c>
      <c r="K54" s="61">
        <v>22957596.990000002</v>
      </c>
      <c r="L54" s="60">
        <v>0</v>
      </c>
    </row>
    <row r="55" spans="2:15" ht="16.899999999999999" customHeight="1" x14ac:dyDescent="0.25">
      <c r="B55" s="32"/>
      <c r="C55" s="57"/>
      <c r="D55" s="58"/>
      <c r="E55" s="38" t="s">
        <v>51</v>
      </c>
      <c r="F55" s="42">
        <v>995475000</v>
      </c>
      <c r="G55" s="42">
        <v>0</v>
      </c>
      <c r="H55" s="61">
        <v>3207000</v>
      </c>
      <c r="I55" s="42">
        <v>0</v>
      </c>
      <c r="J55" s="42">
        <f t="shared" si="8"/>
        <v>992268000</v>
      </c>
      <c r="K55" s="61">
        <v>85250711.150000006</v>
      </c>
      <c r="L55" s="60">
        <v>0</v>
      </c>
    </row>
    <row r="56" spans="2:15" ht="16.899999999999999" customHeight="1" x14ac:dyDescent="0.25">
      <c r="B56" s="32"/>
      <c r="C56" s="57"/>
      <c r="D56" s="58"/>
      <c r="E56" s="38" t="s">
        <v>51</v>
      </c>
      <c r="F56" s="42">
        <v>374570083.26999986</v>
      </c>
      <c r="G56" s="42">
        <v>0</v>
      </c>
      <c r="H56" s="61">
        <v>2661810</v>
      </c>
      <c r="I56" s="42">
        <v>0</v>
      </c>
      <c r="J56" s="42">
        <f t="shared" si="8"/>
        <v>371908273.26999986</v>
      </c>
      <c r="K56" s="61">
        <v>32237725.949999999</v>
      </c>
      <c r="L56" s="60">
        <v>0</v>
      </c>
    </row>
    <row r="57" spans="2:15" ht="7.9" customHeight="1" x14ac:dyDescent="0.25">
      <c r="B57" s="32"/>
      <c r="C57" s="1"/>
      <c r="D57" s="1"/>
      <c r="E57" s="38"/>
      <c r="F57" s="41"/>
      <c r="G57" s="41"/>
      <c r="H57" s="59"/>
      <c r="I57" s="41"/>
      <c r="J57" s="41"/>
      <c r="K57" s="61"/>
      <c r="L57" s="60"/>
    </row>
    <row r="58" spans="2:15" x14ac:dyDescent="0.25">
      <c r="B58" s="32"/>
      <c r="C58" s="38"/>
      <c r="D58" s="53" t="s">
        <v>53</v>
      </c>
      <c r="E58" s="34"/>
      <c r="F58" s="62">
        <f t="shared" ref="F58:L58" si="9">SUM(F59)</f>
        <v>0</v>
      </c>
      <c r="G58" s="62">
        <f t="shared" si="9"/>
        <v>0</v>
      </c>
      <c r="H58" s="62">
        <f t="shared" si="9"/>
        <v>0</v>
      </c>
      <c r="I58" s="62">
        <f t="shared" si="9"/>
        <v>0</v>
      </c>
      <c r="J58" s="62">
        <f t="shared" si="9"/>
        <v>0</v>
      </c>
      <c r="K58" s="62">
        <f t="shared" si="9"/>
        <v>0</v>
      </c>
      <c r="L58" s="43">
        <f t="shared" si="9"/>
        <v>0</v>
      </c>
    </row>
    <row r="59" spans="2:15" ht="11.45" customHeight="1" x14ac:dyDescent="0.25">
      <c r="B59" s="32"/>
      <c r="C59" s="63"/>
      <c r="D59" s="64"/>
      <c r="E59" s="38"/>
      <c r="F59" s="42"/>
      <c r="G59" s="42"/>
      <c r="H59" s="61"/>
      <c r="I59" s="42"/>
      <c r="J59" s="42"/>
      <c r="K59" s="61"/>
      <c r="L59" s="43"/>
      <c r="O59" s="65"/>
    </row>
    <row r="60" spans="2:15" x14ac:dyDescent="0.25">
      <c r="B60" s="32"/>
      <c r="C60" s="38"/>
      <c r="D60" s="38" t="s">
        <v>54</v>
      </c>
      <c r="E60" s="39"/>
      <c r="F60" s="42">
        <f>SUM(F61)</f>
        <v>0</v>
      </c>
      <c r="G60" s="42">
        <f t="shared" ref="G60:I60" si="10">SUM(G61)</f>
        <v>0</v>
      </c>
      <c r="H60" s="42">
        <f t="shared" si="10"/>
        <v>0</v>
      </c>
      <c r="I60" s="42">
        <f t="shared" si="10"/>
        <v>0</v>
      </c>
      <c r="J60" s="42">
        <v>0</v>
      </c>
      <c r="K60" s="42">
        <f t="shared" ref="K60:L60" si="11">SUM(K61)</f>
        <v>0</v>
      </c>
      <c r="L60" s="43">
        <f t="shared" si="11"/>
        <v>0</v>
      </c>
    </row>
    <row r="61" spans="2:15" x14ac:dyDescent="0.25">
      <c r="B61" s="66"/>
      <c r="C61" s="67"/>
      <c r="D61" s="67"/>
      <c r="E61" s="68"/>
      <c r="F61" s="69"/>
      <c r="G61" s="69"/>
      <c r="H61" s="69"/>
      <c r="I61" s="69"/>
      <c r="J61" s="69"/>
      <c r="K61" s="69"/>
      <c r="L61" s="70"/>
    </row>
    <row r="62" spans="2:15" ht="19.149999999999999" customHeight="1" x14ac:dyDescent="0.25">
      <c r="B62" s="71" t="s">
        <v>55</v>
      </c>
      <c r="C62" s="27"/>
      <c r="D62" s="27"/>
      <c r="E62" s="27"/>
      <c r="F62" s="73">
        <v>9954400755</v>
      </c>
      <c r="G62" s="73"/>
      <c r="H62" s="73"/>
      <c r="I62" s="73"/>
      <c r="J62" s="78">
        <v>6498755095</v>
      </c>
      <c r="K62" s="73">
        <v>0</v>
      </c>
      <c r="L62" s="74">
        <v>0</v>
      </c>
    </row>
    <row r="63" spans="2:15" ht="19.149999999999999" customHeight="1" x14ac:dyDescent="0.25">
      <c r="B63" s="71" t="s">
        <v>56</v>
      </c>
      <c r="C63" s="27"/>
      <c r="D63" s="27"/>
      <c r="E63" s="27"/>
      <c r="F63" s="124">
        <f t="shared" ref="F63:L63" si="12">F6+F62</f>
        <v>46754339894.753136</v>
      </c>
      <c r="G63" s="124">
        <f t="shared" si="12"/>
        <v>2100000000</v>
      </c>
      <c r="H63" s="124">
        <f t="shared" si="12"/>
        <v>4232087602.5100002</v>
      </c>
      <c r="I63" s="124">
        <f t="shared" si="12"/>
        <v>0</v>
      </c>
      <c r="J63" s="125">
        <f t="shared" si="12"/>
        <v>41166606632.243134</v>
      </c>
      <c r="K63" s="124">
        <f>K6+K62</f>
        <v>2948756228.4941754</v>
      </c>
      <c r="L63" s="77">
        <f t="shared" si="12"/>
        <v>0</v>
      </c>
    </row>
    <row r="64" spans="2:15" ht="19.149999999999999" customHeight="1" x14ac:dyDescent="0.25">
      <c r="B64" s="21" t="s">
        <v>57</v>
      </c>
      <c r="C64" s="22"/>
      <c r="D64" s="22"/>
      <c r="E64" s="22"/>
      <c r="F64" s="78"/>
      <c r="G64" s="78"/>
      <c r="H64" s="78"/>
      <c r="I64" s="78"/>
      <c r="J64" s="78"/>
      <c r="K64" s="78"/>
      <c r="L64" s="24"/>
    </row>
    <row r="65" spans="2:16" ht="19.149999999999999" customHeight="1" x14ac:dyDescent="0.25">
      <c r="B65" s="32"/>
      <c r="C65" s="79" t="s">
        <v>58</v>
      </c>
      <c r="D65" s="64" t="s">
        <v>59</v>
      </c>
      <c r="E65" s="40" t="s">
        <v>38</v>
      </c>
      <c r="F65" s="42">
        <v>125374307.86</v>
      </c>
      <c r="G65" s="42">
        <v>0</v>
      </c>
      <c r="H65" s="61">
        <v>32010461.52</v>
      </c>
      <c r="I65" s="42">
        <v>0</v>
      </c>
      <c r="J65" s="42">
        <f t="shared" ref="J65:J66" si="13">F65+G65-H65+I65</f>
        <v>93363846.340000004</v>
      </c>
      <c r="K65" s="61">
        <v>10491059.26</v>
      </c>
      <c r="L65" s="43">
        <v>0</v>
      </c>
      <c r="N65" s="44"/>
      <c r="O65" s="44"/>
      <c r="P65" s="44"/>
    </row>
    <row r="66" spans="2:16" ht="19.149999999999999" customHeight="1" x14ac:dyDescent="0.25">
      <c r="B66" s="32"/>
      <c r="C66" s="79" t="s">
        <v>58</v>
      </c>
      <c r="D66" s="64" t="s">
        <v>60</v>
      </c>
      <c r="E66" s="38" t="s">
        <v>42</v>
      </c>
      <c r="F66" s="42">
        <v>128041846.31999999</v>
      </c>
      <c r="G66" s="42">
        <v>0</v>
      </c>
      <c r="H66" s="61">
        <v>32010461.52</v>
      </c>
      <c r="I66" s="42">
        <v>0</v>
      </c>
      <c r="J66" s="42">
        <f t="shared" si="13"/>
        <v>96031384.799999997</v>
      </c>
      <c r="K66" s="61">
        <v>11309809.540000001</v>
      </c>
      <c r="L66" s="43">
        <v>0</v>
      </c>
      <c r="N66" s="44"/>
      <c r="O66" s="44"/>
      <c r="P66" s="44"/>
    </row>
    <row r="67" spans="2:16" ht="19.149999999999999" customHeight="1" x14ac:dyDescent="0.25">
      <c r="B67" s="32"/>
      <c r="C67" s="79" t="s">
        <v>61</v>
      </c>
      <c r="D67" s="64" t="s">
        <v>62</v>
      </c>
      <c r="E67" s="38" t="s">
        <v>63</v>
      </c>
      <c r="F67" s="42">
        <v>14827331755.01</v>
      </c>
      <c r="G67" s="42">
        <v>0</v>
      </c>
      <c r="H67" s="61">
        <v>378847443.77999997</v>
      </c>
      <c r="I67" s="42">
        <v>0</v>
      </c>
      <c r="J67" s="42">
        <v>15647150203.426838</v>
      </c>
      <c r="K67" s="61">
        <v>939320663.55999994</v>
      </c>
      <c r="L67" s="46">
        <v>0</v>
      </c>
      <c r="N67" s="44"/>
      <c r="O67" s="44"/>
      <c r="P67" s="80"/>
    </row>
    <row r="68" spans="2:16" x14ac:dyDescent="0.25">
      <c r="B68" s="21" t="s">
        <v>64</v>
      </c>
      <c r="C68" s="22"/>
      <c r="D68" s="22"/>
      <c r="E68" s="22"/>
      <c r="F68" s="78"/>
      <c r="G68" s="78"/>
      <c r="H68" s="78"/>
      <c r="I68" s="78"/>
      <c r="J68" s="78"/>
      <c r="K68" s="78"/>
      <c r="L68" s="81"/>
      <c r="M68" s="82"/>
      <c r="N68" s="83"/>
      <c r="O68" s="84"/>
      <c r="P68" s="80"/>
    </row>
    <row r="69" spans="2:16" ht="6" customHeight="1" x14ac:dyDescent="0.25">
      <c r="B69" s="52"/>
      <c r="C69" s="53"/>
      <c r="D69" s="53"/>
      <c r="E69" s="53"/>
      <c r="F69" s="123"/>
      <c r="G69" s="123"/>
      <c r="H69" s="123"/>
      <c r="I69" s="123"/>
      <c r="J69" s="123"/>
      <c r="K69" s="123"/>
      <c r="L69" s="85"/>
      <c r="M69" s="82"/>
      <c r="N69" s="83"/>
      <c r="O69" s="84"/>
      <c r="P69" s="80"/>
    </row>
    <row r="70" spans="2:16" x14ac:dyDescent="0.25">
      <c r="B70" s="47"/>
      <c r="C70" s="86">
        <v>657</v>
      </c>
      <c r="D70" s="64" t="s">
        <v>59</v>
      </c>
      <c r="E70" s="40" t="s">
        <v>65</v>
      </c>
      <c r="F70" s="42">
        <v>354206964</v>
      </c>
      <c r="G70" s="42">
        <v>0</v>
      </c>
      <c r="H70" s="42">
        <v>0</v>
      </c>
      <c r="I70" s="42">
        <f>IF(F70&gt;J70,(F70-J70)*-1,(F70-J70)*-1)</f>
        <v>-22052814.089999974</v>
      </c>
      <c r="J70" s="42">
        <v>332154149.91000003</v>
      </c>
      <c r="K70" s="42">
        <v>53839583.629999995</v>
      </c>
      <c r="L70" s="87">
        <v>0</v>
      </c>
      <c r="M70" s="88">
        <v>637</v>
      </c>
      <c r="N70" s="89"/>
      <c r="O70" s="44"/>
    </row>
    <row r="71" spans="2:16" x14ac:dyDescent="0.25">
      <c r="B71" s="90"/>
      <c r="C71" s="67"/>
      <c r="D71" s="68"/>
      <c r="E71" s="68"/>
      <c r="F71" s="69"/>
      <c r="G71" s="69"/>
      <c r="H71" s="69"/>
      <c r="I71" s="69"/>
      <c r="J71" s="69"/>
      <c r="K71" s="69"/>
      <c r="L71" s="91"/>
      <c r="M71" s="92"/>
      <c r="N71" s="89"/>
    </row>
    <row r="72" spans="2:16" x14ac:dyDescent="0.25">
      <c r="B72" s="38"/>
      <c r="C72" s="38"/>
      <c r="D72" s="39"/>
      <c r="E72" s="39"/>
      <c r="F72" s="42"/>
      <c r="G72" s="42"/>
      <c r="H72" s="42"/>
      <c r="I72" s="42"/>
      <c r="J72" s="42"/>
      <c r="K72" s="42"/>
      <c r="L72" s="93"/>
      <c r="M72" s="92"/>
      <c r="N72" s="89"/>
    </row>
    <row r="73" spans="2:16" ht="14.45" customHeight="1" x14ac:dyDescent="0.25">
      <c r="B73" s="38"/>
      <c r="C73" s="38"/>
      <c r="D73" s="195" t="s">
        <v>66</v>
      </c>
      <c r="E73" s="196"/>
      <c r="F73" s="199" t="s">
        <v>67</v>
      </c>
      <c r="G73" s="199" t="s">
        <v>68</v>
      </c>
      <c r="H73" s="199" t="s">
        <v>69</v>
      </c>
      <c r="I73" s="199" t="s">
        <v>70</v>
      </c>
      <c r="J73" s="199" t="s">
        <v>71</v>
      </c>
      <c r="K73" s="94"/>
      <c r="L73" s="94"/>
    </row>
    <row r="74" spans="2:16" ht="33.75" customHeight="1" x14ac:dyDescent="0.25">
      <c r="B74" s="38"/>
      <c r="C74" s="38"/>
      <c r="D74" s="197"/>
      <c r="E74" s="198"/>
      <c r="F74" s="200"/>
      <c r="G74" s="200"/>
      <c r="H74" s="200"/>
      <c r="I74" s="200"/>
      <c r="J74" s="200"/>
      <c r="K74" s="94"/>
      <c r="L74" s="94"/>
    </row>
    <row r="75" spans="2:16" ht="16.899999999999999" customHeight="1" x14ac:dyDescent="0.25">
      <c r="B75" s="38"/>
      <c r="C75" s="38"/>
      <c r="D75" s="95" t="s">
        <v>59</v>
      </c>
      <c r="E75" s="96" t="s">
        <v>39</v>
      </c>
      <c r="F75" s="126">
        <v>800000000</v>
      </c>
      <c r="G75" s="104">
        <v>12</v>
      </c>
      <c r="H75" s="99" t="s">
        <v>101</v>
      </c>
      <c r="I75" s="102">
        <v>0</v>
      </c>
      <c r="J75" s="101">
        <v>6.6900000000000001E-2</v>
      </c>
      <c r="K75" s="42"/>
      <c r="L75" s="94"/>
    </row>
    <row r="76" spans="2:16" ht="16.899999999999999" customHeight="1" x14ac:dyDescent="0.25">
      <c r="B76" s="38"/>
      <c r="C76" s="38"/>
      <c r="D76" s="95" t="s">
        <v>60</v>
      </c>
      <c r="E76" s="96" t="s">
        <v>39</v>
      </c>
      <c r="F76" s="126">
        <v>750000000</v>
      </c>
      <c r="G76" s="104">
        <v>12</v>
      </c>
      <c r="H76" s="99" t="s">
        <v>103</v>
      </c>
      <c r="I76" s="105">
        <v>0</v>
      </c>
      <c r="J76" s="101">
        <v>6.6500000000000004E-2</v>
      </c>
      <c r="K76" s="42"/>
      <c r="L76" s="94"/>
    </row>
    <row r="77" spans="2:16" ht="16.899999999999999" customHeight="1" x14ac:dyDescent="0.25">
      <c r="B77" s="38"/>
      <c r="C77" s="38"/>
      <c r="D77" s="95" t="s">
        <v>62</v>
      </c>
      <c r="E77" s="96" t="s">
        <v>43</v>
      </c>
      <c r="F77" s="126">
        <v>250000000</v>
      </c>
      <c r="G77" s="104">
        <v>12</v>
      </c>
      <c r="H77" s="99" t="s">
        <v>105</v>
      </c>
      <c r="I77" s="105">
        <v>0</v>
      </c>
      <c r="J77" s="101">
        <v>6.6000000000000003E-2</v>
      </c>
      <c r="K77" s="42"/>
      <c r="L77" s="106"/>
    </row>
    <row r="78" spans="2:16" ht="16.899999999999999" customHeight="1" x14ac:dyDescent="0.25">
      <c r="B78" s="38"/>
      <c r="C78" s="38"/>
      <c r="D78" s="95" t="s">
        <v>75</v>
      </c>
      <c r="E78" s="96" t="s">
        <v>38</v>
      </c>
      <c r="F78" s="126">
        <v>150000000</v>
      </c>
      <c r="G78" s="104">
        <v>12</v>
      </c>
      <c r="H78" s="99" t="s">
        <v>72</v>
      </c>
      <c r="I78" s="105">
        <v>0</v>
      </c>
      <c r="J78" s="101">
        <v>7.1900000000000006E-2</v>
      </c>
      <c r="K78" s="42"/>
      <c r="L78" s="106"/>
    </row>
    <row r="79" spans="2:16" ht="16.899999999999999" customHeight="1" x14ac:dyDescent="0.25">
      <c r="B79" s="38"/>
      <c r="C79" s="38"/>
      <c r="D79" s="95" t="s">
        <v>77</v>
      </c>
      <c r="E79" s="96" t="s">
        <v>38</v>
      </c>
      <c r="F79" s="126">
        <v>150000000</v>
      </c>
      <c r="G79" s="104">
        <v>12</v>
      </c>
      <c r="H79" s="99" t="s">
        <v>108</v>
      </c>
      <c r="I79" s="105">
        <v>0</v>
      </c>
      <c r="J79" s="101">
        <v>7.2900000000000006E-2</v>
      </c>
      <c r="K79" s="42"/>
      <c r="L79" s="106"/>
    </row>
    <row r="80" spans="2:16" ht="16.899999999999999" customHeight="1" x14ac:dyDescent="0.25">
      <c r="B80" s="38"/>
      <c r="C80" s="38"/>
      <c r="D80" s="95" t="s">
        <v>79</v>
      </c>
      <c r="E80" s="96" t="s">
        <v>38</v>
      </c>
      <c r="F80" s="126">
        <v>100000000</v>
      </c>
      <c r="G80" s="104">
        <v>12</v>
      </c>
      <c r="H80" s="99" t="s">
        <v>110</v>
      </c>
      <c r="I80" s="105">
        <v>0</v>
      </c>
      <c r="J80" s="101">
        <v>7.3400000000000007E-2</v>
      </c>
      <c r="K80" s="42"/>
      <c r="L80" s="106"/>
    </row>
    <row r="81" spans="2:12" ht="16.899999999999999" customHeight="1" x14ac:dyDescent="0.25">
      <c r="B81" s="38"/>
      <c r="C81" s="38"/>
      <c r="D81" s="95" t="s">
        <v>81</v>
      </c>
      <c r="E81" s="96" t="s">
        <v>43</v>
      </c>
      <c r="F81" s="126">
        <v>150000000</v>
      </c>
      <c r="G81" s="104">
        <v>12</v>
      </c>
      <c r="H81" s="99" t="s">
        <v>112</v>
      </c>
      <c r="I81" s="105">
        <v>0</v>
      </c>
      <c r="J81" s="101">
        <v>7.1099999999999997E-2</v>
      </c>
      <c r="K81" s="42"/>
      <c r="L81" s="106"/>
    </row>
    <row r="82" spans="2:12" ht="16.899999999999999" customHeight="1" x14ac:dyDescent="0.25">
      <c r="B82" s="38"/>
      <c r="C82" s="38"/>
      <c r="D82" s="95" t="s">
        <v>83</v>
      </c>
      <c r="E82" s="96" t="s">
        <v>42</v>
      </c>
      <c r="F82" s="126">
        <v>200000000</v>
      </c>
      <c r="G82" s="104">
        <v>12</v>
      </c>
      <c r="H82" s="99" t="s">
        <v>114</v>
      </c>
      <c r="I82" s="105">
        <v>0</v>
      </c>
      <c r="J82" s="101">
        <v>7.5300000000000006E-2</v>
      </c>
      <c r="K82" s="42"/>
      <c r="L82" s="106"/>
    </row>
    <row r="83" spans="2:12" ht="16.899999999999999" customHeight="1" x14ac:dyDescent="0.25">
      <c r="B83" s="38"/>
      <c r="C83" s="38"/>
      <c r="D83" s="95" t="s">
        <v>85</v>
      </c>
      <c r="E83" s="96" t="s">
        <v>42</v>
      </c>
      <c r="F83" s="126">
        <v>200000000</v>
      </c>
      <c r="G83" s="104">
        <v>12</v>
      </c>
      <c r="H83" s="99" t="s">
        <v>116</v>
      </c>
      <c r="I83" s="105">
        <v>0</v>
      </c>
      <c r="J83" s="101">
        <v>7.6300000000000007E-2</v>
      </c>
      <c r="K83" s="42"/>
      <c r="L83" s="106"/>
    </row>
    <row r="84" spans="2:12" ht="16.899999999999999" customHeight="1" x14ac:dyDescent="0.25">
      <c r="B84" s="38"/>
      <c r="C84" s="38"/>
      <c r="D84" s="95" t="s">
        <v>86</v>
      </c>
      <c r="E84" s="96" t="s">
        <v>42</v>
      </c>
      <c r="F84" s="126">
        <v>250000000</v>
      </c>
      <c r="G84" s="104">
        <v>12</v>
      </c>
      <c r="H84" s="99" t="s">
        <v>118</v>
      </c>
      <c r="I84" s="105">
        <v>0</v>
      </c>
      <c r="J84" s="101">
        <v>7.8799999999999995E-2</v>
      </c>
      <c r="K84" s="42"/>
      <c r="L84" s="106"/>
    </row>
    <row r="85" spans="2:12" ht="16.899999999999999" customHeight="1" x14ac:dyDescent="0.25">
      <c r="B85" s="38"/>
      <c r="C85" s="38"/>
      <c r="D85" s="95" t="s">
        <v>88</v>
      </c>
      <c r="E85" s="96" t="s">
        <v>39</v>
      </c>
      <c r="F85" s="126">
        <v>180000000</v>
      </c>
      <c r="G85" s="104">
        <v>12</v>
      </c>
      <c r="H85" s="99" t="s">
        <v>120</v>
      </c>
      <c r="I85" s="105">
        <v>0</v>
      </c>
      <c r="J85" s="101">
        <v>7.9899999999999999E-2</v>
      </c>
      <c r="K85" s="42"/>
      <c r="L85" s="106"/>
    </row>
    <row r="86" spans="2:12" ht="16.899999999999999" customHeight="1" x14ac:dyDescent="0.25">
      <c r="B86" s="38"/>
      <c r="C86" s="38"/>
      <c r="D86" s="95" t="s">
        <v>90</v>
      </c>
      <c r="E86" s="96" t="s">
        <v>40</v>
      </c>
      <c r="F86" s="126">
        <v>200000000</v>
      </c>
      <c r="G86" s="104">
        <v>12</v>
      </c>
      <c r="H86" s="99" t="s">
        <v>122</v>
      </c>
      <c r="I86" s="102">
        <v>9836800</v>
      </c>
      <c r="J86" s="101">
        <v>8.14E-2</v>
      </c>
      <c r="K86" s="42"/>
      <c r="L86" s="106"/>
    </row>
    <row r="87" spans="2:12" ht="16.899999999999999" customHeight="1" x14ac:dyDescent="0.25">
      <c r="B87" s="38"/>
      <c r="C87" s="38"/>
      <c r="D87" s="95" t="s">
        <v>92</v>
      </c>
      <c r="E87" s="96" t="s">
        <v>40</v>
      </c>
      <c r="F87" s="126">
        <v>200000000</v>
      </c>
      <c r="G87" s="104">
        <v>12</v>
      </c>
      <c r="H87" s="99" t="s">
        <v>124</v>
      </c>
      <c r="I87" s="102">
        <v>9836800</v>
      </c>
      <c r="J87" s="101">
        <v>8.5300000000000001E-2</v>
      </c>
      <c r="K87" s="42"/>
      <c r="L87" s="106"/>
    </row>
    <row r="88" spans="2:12" ht="16.899999999999999" customHeight="1" x14ac:dyDescent="0.25">
      <c r="B88" s="38"/>
      <c r="C88" s="38"/>
      <c r="D88" s="95" t="s">
        <v>94</v>
      </c>
      <c r="E88" s="96" t="s">
        <v>40</v>
      </c>
      <c r="F88" s="126">
        <v>200000000</v>
      </c>
      <c r="G88" s="104">
        <v>12</v>
      </c>
      <c r="H88" s="99" t="s">
        <v>126</v>
      </c>
      <c r="I88" s="102">
        <v>9836800</v>
      </c>
      <c r="J88" s="101">
        <v>8.8800000000000004E-2</v>
      </c>
      <c r="K88" s="42"/>
      <c r="L88" s="106"/>
    </row>
    <row r="89" spans="2:12" ht="16.899999999999999" customHeight="1" x14ac:dyDescent="0.25">
      <c r="B89" s="38"/>
      <c r="C89" s="38"/>
      <c r="D89" s="95" t="s">
        <v>96</v>
      </c>
      <c r="E89" s="96" t="s">
        <v>38</v>
      </c>
      <c r="F89" s="126">
        <v>200000000</v>
      </c>
      <c r="G89" s="104">
        <v>12</v>
      </c>
      <c r="H89" s="99" t="s">
        <v>128</v>
      </c>
      <c r="I89" s="102">
        <v>0</v>
      </c>
      <c r="J89" s="101">
        <v>7.8899999999999998E-2</v>
      </c>
      <c r="K89" s="42"/>
      <c r="L89" s="106"/>
    </row>
    <row r="90" spans="2:12" ht="16.899999999999999" customHeight="1" x14ac:dyDescent="0.25">
      <c r="B90" s="38"/>
      <c r="C90" s="38"/>
      <c r="D90" s="95" t="s">
        <v>98</v>
      </c>
      <c r="E90" s="96" t="s">
        <v>42</v>
      </c>
      <c r="F90" s="126">
        <v>50000000</v>
      </c>
      <c r="G90" s="104">
        <v>12</v>
      </c>
      <c r="H90" s="99" t="s">
        <v>118</v>
      </c>
      <c r="I90" s="102">
        <v>0</v>
      </c>
      <c r="J90" s="101">
        <v>7.9500000000000001E-2</v>
      </c>
      <c r="K90" s="42"/>
      <c r="L90" s="106"/>
    </row>
    <row r="91" spans="2:12" ht="16.899999999999999" customHeight="1" x14ac:dyDescent="0.25">
      <c r="B91" s="38"/>
      <c r="C91" s="38"/>
      <c r="D91" s="95" t="s">
        <v>100</v>
      </c>
      <c r="E91" s="96" t="s">
        <v>44</v>
      </c>
      <c r="F91" s="126">
        <v>100000000</v>
      </c>
      <c r="G91" s="104">
        <v>12</v>
      </c>
      <c r="H91" s="99" t="s">
        <v>131</v>
      </c>
      <c r="I91" s="102">
        <v>812000</v>
      </c>
      <c r="J91" s="101">
        <v>8.6400000000000005E-2</v>
      </c>
      <c r="K91" s="42"/>
      <c r="L91" s="106"/>
    </row>
    <row r="92" spans="2:12" ht="16.899999999999999" customHeight="1" x14ac:dyDescent="0.25">
      <c r="B92" s="38"/>
      <c r="C92" s="38"/>
      <c r="D92" s="95" t="s">
        <v>102</v>
      </c>
      <c r="E92" s="96" t="s">
        <v>41</v>
      </c>
      <c r="F92" s="126">
        <v>20000000</v>
      </c>
      <c r="G92" s="104">
        <v>12</v>
      </c>
      <c r="H92" s="99" t="s">
        <v>133</v>
      </c>
      <c r="I92" s="102">
        <v>116000</v>
      </c>
      <c r="J92" s="101">
        <v>9.4700000000000006E-2</v>
      </c>
      <c r="K92" s="42"/>
      <c r="L92" s="106"/>
    </row>
    <row r="93" spans="2:12" ht="16.899999999999999" customHeight="1" x14ac:dyDescent="0.25">
      <c r="B93" s="38"/>
      <c r="C93" s="38"/>
      <c r="D93" s="95" t="s">
        <v>104</v>
      </c>
      <c r="E93" s="96" t="s">
        <v>39</v>
      </c>
      <c r="F93" s="126">
        <v>300000000</v>
      </c>
      <c r="G93" s="104">
        <v>12</v>
      </c>
      <c r="H93" s="99" t="s">
        <v>141</v>
      </c>
      <c r="I93" s="102"/>
      <c r="J93" s="101">
        <v>0.11509999999999999</v>
      </c>
      <c r="K93" s="42"/>
      <c r="L93" s="106"/>
    </row>
    <row r="94" spans="2:12" ht="16.899999999999999" customHeight="1" x14ac:dyDescent="0.25">
      <c r="B94" s="38"/>
      <c r="C94" s="38"/>
      <c r="D94" s="95" t="s">
        <v>106</v>
      </c>
      <c r="E94" s="96" t="s">
        <v>42</v>
      </c>
      <c r="F94" s="126">
        <v>200000000</v>
      </c>
      <c r="G94" s="104">
        <v>12</v>
      </c>
      <c r="H94" s="99" t="s">
        <v>142</v>
      </c>
      <c r="I94" s="102"/>
      <c r="J94" s="101">
        <v>0.11219999999999999</v>
      </c>
      <c r="K94" s="42"/>
      <c r="L94" s="106"/>
    </row>
    <row r="95" spans="2:12" ht="16.899999999999999" customHeight="1" x14ac:dyDescent="0.25">
      <c r="B95" s="38"/>
      <c r="C95" s="38"/>
      <c r="D95" s="95" t="s">
        <v>107</v>
      </c>
      <c r="E95" s="96" t="s">
        <v>42</v>
      </c>
      <c r="F95" s="126">
        <v>500000000</v>
      </c>
      <c r="G95" s="104">
        <v>12</v>
      </c>
      <c r="H95" s="99" t="s">
        <v>143</v>
      </c>
      <c r="I95" s="102"/>
      <c r="J95" s="101">
        <v>0.1119</v>
      </c>
      <c r="K95" s="42"/>
      <c r="L95" s="106"/>
    </row>
    <row r="96" spans="2:12" ht="16.899999999999999" customHeight="1" x14ac:dyDescent="0.25">
      <c r="B96" s="38"/>
      <c r="C96" s="38"/>
      <c r="D96" s="95" t="s">
        <v>109</v>
      </c>
      <c r="E96" s="96" t="s">
        <v>44</v>
      </c>
      <c r="F96" s="126">
        <v>200000000</v>
      </c>
      <c r="G96" s="104">
        <v>12</v>
      </c>
      <c r="H96" s="99" t="s">
        <v>143</v>
      </c>
      <c r="I96" s="102"/>
      <c r="J96" s="101">
        <v>0.1124</v>
      </c>
      <c r="K96" s="42"/>
      <c r="L96" s="106"/>
    </row>
    <row r="97" spans="1:15" ht="16.899999999999999" customHeight="1" x14ac:dyDescent="0.25">
      <c r="B97" s="38"/>
      <c r="C97" s="38"/>
      <c r="D97" s="95" t="s">
        <v>109</v>
      </c>
      <c r="E97" s="96" t="s">
        <v>44</v>
      </c>
      <c r="F97" s="126">
        <v>300000000</v>
      </c>
      <c r="G97" s="104">
        <v>12</v>
      </c>
      <c r="H97" s="99" t="s">
        <v>144</v>
      </c>
      <c r="I97" s="102"/>
      <c r="J97" s="101">
        <v>0.1129</v>
      </c>
      <c r="K97" s="42"/>
      <c r="L97" s="106"/>
    </row>
    <row r="98" spans="1:15" ht="16.899999999999999" customHeight="1" x14ac:dyDescent="0.25">
      <c r="B98" s="38"/>
      <c r="C98" s="38"/>
      <c r="D98" s="95" t="s">
        <v>111</v>
      </c>
      <c r="E98" s="96" t="s">
        <v>43</v>
      </c>
      <c r="F98" s="126">
        <v>400000000</v>
      </c>
      <c r="G98" s="104">
        <v>12</v>
      </c>
      <c r="H98" s="99" t="s">
        <v>145</v>
      </c>
      <c r="I98" s="102"/>
      <c r="J98" s="101">
        <v>0.11310000000000001</v>
      </c>
      <c r="K98" s="42"/>
      <c r="L98" s="106"/>
    </row>
    <row r="99" spans="1:15" ht="16.899999999999999" customHeight="1" x14ac:dyDescent="0.25">
      <c r="B99" s="38"/>
      <c r="C99" s="38"/>
      <c r="D99" s="95" t="s">
        <v>113</v>
      </c>
      <c r="E99" s="96" t="s">
        <v>39</v>
      </c>
      <c r="F99" s="126">
        <v>200000000</v>
      </c>
      <c r="G99" s="104">
        <v>12</v>
      </c>
      <c r="H99" s="99" t="s">
        <v>146</v>
      </c>
      <c r="I99" s="102"/>
      <c r="J99" s="101">
        <v>0.115</v>
      </c>
      <c r="K99" s="42"/>
      <c r="L99" s="106"/>
    </row>
    <row r="100" spans="1:15" ht="16.899999999999999" customHeight="1" x14ac:dyDescent="0.25">
      <c r="B100" s="38"/>
      <c r="C100" s="38"/>
      <c r="D100" s="10"/>
      <c r="E100" s="40"/>
      <c r="F100" s="111"/>
      <c r="G100" s="108"/>
      <c r="H100" s="10"/>
      <c r="I100" s="109"/>
      <c r="J100" s="110"/>
      <c r="K100" s="42"/>
      <c r="L100" s="106"/>
    </row>
    <row r="101" spans="1:15" ht="11.45" customHeight="1" x14ac:dyDescent="0.25">
      <c r="B101" s="38"/>
      <c r="C101" s="38"/>
      <c r="D101" s="10"/>
      <c r="E101" s="40"/>
      <c r="F101" s="111"/>
      <c r="G101" s="10"/>
      <c r="H101" s="10"/>
      <c r="I101" s="112"/>
      <c r="J101" s="110"/>
      <c r="K101" s="42"/>
      <c r="L101" s="94"/>
    </row>
    <row r="102" spans="1:15" ht="20.25" customHeight="1" x14ac:dyDescent="0.25">
      <c r="A102" s="201" t="s">
        <v>134</v>
      </c>
      <c r="B102" s="201"/>
      <c r="C102" s="201"/>
      <c r="D102" s="201"/>
      <c r="E102" s="201"/>
      <c r="F102" s="201"/>
      <c r="G102" s="201"/>
      <c r="H102" s="201"/>
      <c r="I102" s="201"/>
      <c r="J102" s="201"/>
      <c r="K102" s="201"/>
      <c r="L102" s="201"/>
    </row>
    <row r="103" spans="1:15" ht="20.25" customHeight="1" x14ac:dyDescent="0.25">
      <c r="A103" s="201"/>
      <c r="B103" s="201"/>
      <c r="C103" s="201"/>
      <c r="D103" s="201"/>
      <c r="E103" s="201"/>
      <c r="F103" s="201"/>
      <c r="G103" s="201"/>
      <c r="H103" s="201"/>
      <c r="I103" s="201"/>
      <c r="J103" s="201"/>
      <c r="K103" s="201"/>
      <c r="L103" s="201"/>
    </row>
    <row r="104" spans="1:15" x14ac:dyDescent="0.25">
      <c r="A104" s="113" t="s">
        <v>135</v>
      </c>
      <c r="C104" s="113"/>
      <c r="D104" s="113"/>
      <c r="E104" s="113"/>
      <c r="F104" s="113"/>
      <c r="G104" s="113"/>
      <c r="H104" s="113"/>
      <c r="I104" s="113"/>
      <c r="J104" s="113"/>
      <c r="K104" s="113"/>
      <c r="L104" s="113"/>
    </row>
    <row r="105" spans="1:15" x14ac:dyDescent="0.25">
      <c r="A105" s="114" t="s">
        <v>136</v>
      </c>
      <c r="C105" s="115"/>
      <c r="D105" s="115"/>
      <c r="E105" s="115"/>
      <c r="F105" s="116"/>
      <c r="G105" s="115"/>
      <c r="H105" s="115"/>
      <c r="I105" s="116"/>
      <c r="J105" s="115"/>
      <c r="K105" s="115"/>
      <c r="L105" s="115"/>
    </row>
    <row r="106" spans="1:15" x14ac:dyDescent="0.25">
      <c r="A106" s="201" t="s">
        <v>147</v>
      </c>
      <c r="B106" s="201"/>
      <c r="C106" s="201"/>
      <c r="D106" s="201"/>
      <c r="E106" s="201"/>
      <c r="F106" s="201"/>
      <c r="G106" s="201"/>
      <c r="H106" s="201"/>
      <c r="I106" s="201"/>
      <c r="J106" s="201"/>
      <c r="K106" s="201"/>
      <c r="L106" s="201"/>
    </row>
    <row r="107" spans="1:15" ht="115.9" customHeight="1" x14ac:dyDescent="0.25">
      <c r="A107" s="201"/>
      <c r="B107" s="201"/>
      <c r="C107" s="201"/>
      <c r="D107" s="201"/>
      <c r="E107" s="201"/>
      <c r="F107" s="201"/>
      <c r="G107" s="201"/>
      <c r="H107" s="201"/>
      <c r="I107" s="201"/>
      <c r="J107" s="201"/>
      <c r="K107" s="201"/>
      <c r="L107" s="201"/>
    </row>
    <row r="108" spans="1:15" x14ac:dyDescent="0.25">
      <c r="A108" s="127" t="s">
        <v>148</v>
      </c>
      <c r="B108" s="128"/>
      <c r="C108" s="128"/>
      <c r="D108" s="128"/>
      <c r="E108" s="128"/>
      <c r="F108" s="128"/>
      <c r="G108" s="128"/>
      <c r="H108" s="128"/>
      <c r="I108" s="128"/>
      <c r="J108" s="128"/>
      <c r="K108" s="128"/>
      <c r="L108" s="128"/>
    </row>
    <row r="109" spans="1:15" ht="33" customHeight="1" x14ac:dyDescent="0.25">
      <c r="A109" s="202"/>
      <c r="B109" s="202"/>
      <c r="C109" s="202"/>
      <c r="D109" s="202"/>
      <c r="E109" s="202"/>
      <c r="F109" s="202"/>
      <c r="G109" s="202"/>
      <c r="H109" s="202"/>
      <c r="I109" s="202"/>
      <c r="J109" s="202"/>
      <c r="K109" s="202"/>
      <c r="L109" s="202"/>
    </row>
    <row r="110" spans="1:15" ht="20.25" customHeight="1" x14ac:dyDescent="0.25">
      <c r="A110" s="117"/>
      <c r="B110" s="118"/>
    </row>
    <row r="111" spans="1:15" ht="27.6" customHeight="1" x14ac:dyDescent="0.25">
      <c r="A111" s="187"/>
      <c r="B111" s="187"/>
      <c r="C111" s="187"/>
      <c r="D111" s="187"/>
      <c r="E111" s="187"/>
      <c r="F111" s="187"/>
      <c r="G111" s="187"/>
      <c r="H111" s="187"/>
      <c r="I111" s="187"/>
      <c r="J111" s="187"/>
      <c r="K111" s="187"/>
      <c r="L111" s="187"/>
      <c r="M111" s="187"/>
      <c r="N111" s="187"/>
      <c r="O111" s="187"/>
    </row>
    <row r="112" spans="1:15" x14ac:dyDescent="0.25">
      <c r="A112" s="187"/>
      <c r="B112" s="187"/>
      <c r="C112" s="187"/>
      <c r="D112" s="187"/>
      <c r="E112" s="187"/>
      <c r="F112" s="187"/>
      <c r="G112" s="187"/>
      <c r="H112" s="187"/>
      <c r="I112" s="187"/>
      <c r="J112" s="187"/>
      <c r="K112" s="187"/>
      <c r="L112" s="187"/>
      <c r="M112" s="187"/>
      <c r="N112" s="187"/>
      <c r="O112" s="187"/>
    </row>
    <row r="114" spans="5:19" x14ac:dyDescent="0.25">
      <c r="E114" s="187"/>
      <c r="F114" s="187"/>
      <c r="G114" s="187"/>
      <c r="H114" s="187"/>
      <c r="I114" s="187"/>
      <c r="J114" s="187"/>
      <c r="K114" s="187"/>
      <c r="L114" s="187"/>
      <c r="M114" s="187"/>
      <c r="N114" s="187"/>
      <c r="O114" s="187"/>
      <c r="P114" s="187"/>
      <c r="Q114" s="187"/>
      <c r="R114" s="187"/>
      <c r="S114" s="187"/>
    </row>
    <row r="115" spans="5:19" x14ac:dyDescent="0.25">
      <c r="E115" s="187"/>
      <c r="F115" s="187"/>
      <c r="G115" s="187"/>
      <c r="H115" s="187"/>
      <c r="I115" s="187"/>
      <c r="J115" s="187"/>
      <c r="K115" s="187"/>
      <c r="L115" s="187"/>
      <c r="M115" s="187"/>
      <c r="N115" s="187"/>
      <c r="O115" s="187"/>
      <c r="P115" s="187"/>
      <c r="Q115" s="187"/>
      <c r="R115" s="187"/>
      <c r="S115" s="187"/>
    </row>
  </sheetData>
  <mergeCells count="16">
    <mergeCell ref="E114:S115"/>
    <mergeCell ref="B1:L1"/>
    <mergeCell ref="B2:L2"/>
    <mergeCell ref="B3:L3"/>
    <mergeCell ref="B4:L4"/>
    <mergeCell ref="B5:E5"/>
    <mergeCell ref="D73:E74"/>
    <mergeCell ref="F73:F74"/>
    <mergeCell ref="G73:G74"/>
    <mergeCell ref="H73:H74"/>
    <mergeCell ref="I73:I74"/>
    <mergeCell ref="J73:J74"/>
    <mergeCell ref="A102:L103"/>
    <mergeCell ref="A106:L107"/>
    <mergeCell ref="A109:L109"/>
    <mergeCell ref="A111:O1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29D10-1340-4AA0-BE74-21607AAF5958}">
  <dimension ref="A1:BV108"/>
  <sheetViews>
    <sheetView topLeftCell="A22" workbookViewId="0">
      <selection activeCell="J31" sqref="J31"/>
    </sheetView>
  </sheetViews>
  <sheetFormatPr baseColWidth="10" defaultColWidth="11.42578125" defaultRowHeight="15" outlineLevelRow="1" x14ac:dyDescent="0.25"/>
  <cols>
    <col min="1" max="1" width="3.7109375" customWidth="1"/>
    <col min="2" max="2" width="4.5703125" customWidth="1"/>
    <col min="3" max="3" width="2.7109375" customWidth="1"/>
    <col min="4" max="4" width="5" customWidth="1"/>
    <col min="5" max="5" width="31.28515625" customWidth="1"/>
    <col min="6" max="6" width="18.28515625" bestFit="1" customWidth="1"/>
    <col min="7" max="7" width="16.140625" bestFit="1" customWidth="1"/>
    <col min="8" max="8" width="17.140625" customWidth="1"/>
    <col min="9" max="9" width="16.140625" bestFit="1" customWidth="1"/>
    <col min="10" max="10" width="18.140625" bestFit="1" customWidth="1"/>
    <col min="11" max="11" width="17.28515625" customWidth="1"/>
    <col min="12" max="12" width="16.7109375" customWidth="1"/>
    <col min="13" max="13" width="3.42578125" customWidth="1"/>
    <col min="14" max="14" width="19.5703125" style="19" customWidth="1"/>
    <col min="15" max="15" width="17" style="19" bestFit="1" customWidth="1"/>
    <col min="16" max="16" width="17.7109375" style="19" bestFit="1" customWidth="1"/>
    <col min="17" max="17" width="15.140625" bestFit="1" customWidth="1"/>
  </cols>
  <sheetData>
    <row r="1" spans="2:17" ht="20.45" customHeight="1" x14ac:dyDescent="0.25">
      <c r="B1" s="188" t="s">
        <v>22</v>
      </c>
      <c r="C1" s="188"/>
      <c r="D1" s="188"/>
      <c r="E1" s="188"/>
      <c r="F1" s="188"/>
      <c r="G1" s="188"/>
      <c r="H1" s="188"/>
      <c r="I1" s="188"/>
      <c r="J1" s="188"/>
      <c r="K1" s="188"/>
      <c r="L1" s="188"/>
    </row>
    <row r="2" spans="2:17" ht="15" customHeight="1" x14ac:dyDescent="0.25">
      <c r="B2" s="189" t="s">
        <v>23</v>
      </c>
      <c r="C2" s="189"/>
      <c r="D2" s="189"/>
      <c r="E2" s="189"/>
      <c r="F2" s="189"/>
      <c r="G2" s="189"/>
      <c r="H2" s="189"/>
      <c r="I2" s="189"/>
      <c r="J2" s="189"/>
      <c r="K2" s="189"/>
      <c r="L2" s="189"/>
    </row>
    <row r="3" spans="2:17" ht="16.149999999999999" customHeight="1" x14ac:dyDescent="0.25">
      <c r="B3" s="190" t="s">
        <v>149</v>
      </c>
      <c r="C3" s="190"/>
      <c r="D3" s="190"/>
      <c r="E3" s="190"/>
      <c r="F3" s="190"/>
      <c r="G3" s="190"/>
      <c r="H3" s="190"/>
      <c r="I3" s="190"/>
      <c r="J3" s="190"/>
      <c r="K3" s="190"/>
      <c r="L3" s="190"/>
    </row>
    <row r="4" spans="2:17" ht="12.6" customHeight="1" x14ac:dyDescent="0.25">
      <c r="B4" s="191" t="s">
        <v>25</v>
      </c>
      <c r="C4" s="191"/>
      <c r="D4" s="191"/>
      <c r="E4" s="191"/>
      <c r="F4" s="191"/>
      <c r="G4" s="191"/>
      <c r="H4" s="191"/>
      <c r="I4" s="191"/>
      <c r="J4" s="191"/>
      <c r="K4" s="191"/>
      <c r="L4" s="191"/>
    </row>
    <row r="5" spans="2:17" ht="73.900000000000006" customHeight="1" x14ac:dyDescent="0.25">
      <c r="B5" s="192" t="s">
        <v>26</v>
      </c>
      <c r="C5" s="193"/>
      <c r="D5" s="193"/>
      <c r="E5" s="194"/>
      <c r="F5" s="20" t="s">
        <v>150</v>
      </c>
      <c r="G5" s="20" t="s">
        <v>28</v>
      </c>
      <c r="H5" s="20" t="s">
        <v>29</v>
      </c>
      <c r="I5" s="20" t="s">
        <v>30</v>
      </c>
      <c r="J5" s="20" t="s">
        <v>31</v>
      </c>
      <c r="K5" s="20" t="s">
        <v>32</v>
      </c>
      <c r="L5" s="20" t="s">
        <v>33</v>
      </c>
    </row>
    <row r="6" spans="2:17" ht="16.899999999999999" customHeight="1" x14ac:dyDescent="0.25">
      <c r="B6" s="21" t="s">
        <v>34</v>
      </c>
      <c r="C6" s="22"/>
      <c r="D6" s="22"/>
      <c r="E6" s="22"/>
      <c r="F6" s="78">
        <f>SUM(F8,F31)</f>
        <v>34667851537.243134</v>
      </c>
      <c r="G6" s="78">
        <f>SUM(G8,G31,G7)</f>
        <v>5856193433.5699997</v>
      </c>
      <c r="H6" s="78">
        <f>SUM(H8,H31)</f>
        <v>5772773031.3296185</v>
      </c>
      <c r="I6" s="78">
        <f>SUM(I8,I31)</f>
        <v>0</v>
      </c>
      <c r="J6" s="78">
        <f>SUM(J8,J31)</f>
        <v>34751271939.703522</v>
      </c>
      <c r="K6" s="78">
        <f>SUM(K8,K31)</f>
        <v>3109875679.3816404</v>
      </c>
      <c r="L6" s="24">
        <f>SUM(L8,L31)</f>
        <v>0</v>
      </c>
      <c r="N6" s="129"/>
      <c r="O6" s="25"/>
    </row>
    <row r="7" spans="2:17" ht="16.899999999999999" customHeight="1" x14ac:dyDescent="0.25">
      <c r="B7" s="71"/>
      <c r="C7" s="27"/>
      <c r="D7" s="27"/>
      <c r="E7" s="27"/>
      <c r="F7" s="73"/>
      <c r="G7" s="73">
        <f>G17+G18+G19+G20+G21+G22+G23</f>
        <v>1800000000</v>
      </c>
      <c r="H7" s="73"/>
      <c r="I7" s="73"/>
      <c r="J7" s="73"/>
      <c r="K7" s="73"/>
      <c r="L7" s="74"/>
      <c r="N7" s="129"/>
      <c r="O7" s="25"/>
    </row>
    <row r="8" spans="2:17" ht="16.899999999999999" customHeight="1" x14ac:dyDescent="0.25">
      <c r="B8" s="26"/>
      <c r="C8" s="130" t="s">
        <v>35</v>
      </c>
      <c r="D8" s="131"/>
      <c r="E8" s="131"/>
      <c r="F8" s="132">
        <f>SUM(F9,F27,F29)</f>
        <v>2041690000</v>
      </c>
      <c r="G8" s="133">
        <f>SUM(G9,G27,G29)</f>
        <v>0</v>
      </c>
      <c r="H8" s="133">
        <f>SUM(H9,H27,H29)</f>
        <v>2191630000</v>
      </c>
      <c r="I8" s="133">
        <f>SUM(I9:I26)</f>
        <v>0</v>
      </c>
      <c r="J8" s="133">
        <f>SUM(J9,J27,J29)</f>
        <v>1650060000</v>
      </c>
      <c r="K8" s="133">
        <f>SUM(K9,K27,K29)</f>
        <v>145125408.01153335</v>
      </c>
      <c r="L8" s="134">
        <f>SUM(L9,L27,L29)</f>
        <v>0</v>
      </c>
      <c r="N8" s="129"/>
      <c r="O8" s="42"/>
    </row>
    <row r="9" spans="2:17" ht="15.6" customHeight="1" x14ac:dyDescent="0.25">
      <c r="B9" s="32"/>
      <c r="C9" s="135"/>
      <c r="D9" s="136" t="s">
        <v>36</v>
      </c>
      <c r="E9" s="137"/>
      <c r="F9" s="138">
        <f>SUM(F10:F16)</f>
        <v>2041690000</v>
      </c>
      <c r="G9" s="138">
        <f>SUM(G10:G16)</f>
        <v>0</v>
      </c>
      <c r="H9" s="138">
        <f>SUM(H10:H23)</f>
        <v>2191630000</v>
      </c>
      <c r="I9" s="138">
        <v>0</v>
      </c>
      <c r="J9" s="138">
        <f>SUM(J10:J23)</f>
        <v>1650060000</v>
      </c>
      <c r="K9" s="138">
        <f>SUM(K10:K23)</f>
        <v>145125408.01153335</v>
      </c>
      <c r="L9" s="139">
        <f>SUM(L10:L16)</f>
        <v>0</v>
      </c>
      <c r="N9" s="129"/>
      <c r="O9" s="42"/>
    </row>
    <row r="10" spans="2:17" ht="16.149999999999999" customHeight="1" outlineLevel="1" x14ac:dyDescent="0.25">
      <c r="B10" s="37"/>
      <c r="C10" s="140"/>
      <c r="D10" s="141"/>
      <c r="E10" s="142" t="s">
        <v>39</v>
      </c>
      <c r="F10" s="143">
        <v>300000000</v>
      </c>
      <c r="G10" s="143">
        <v>0</v>
      </c>
      <c r="H10" s="143">
        <v>300000000</v>
      </c>
      <c r="I10" s="143">
        <v>0</v>
      </c>
      <c r="J10" s="143">
        <f>F10+G10-H10+I10</f>
        <v>0</v>
      </c>
      <c r="K10" s="143">
        <v>19364336.439583335</v>
      </c>
      <c r="L10" s="144"/>
      <c r="N10" s="145"/>
      <c r="O10" s="45"/>
      <c r="P10" s="44"/>
    </row>
    <row r="11" spans="2:17" ht="16.149999999999999" customHeight="1" outlineLevel="1" x14ac:dyDescent="0.25">
      <c r="B11" s="37"/>
      <c r="C11" s="140"/>
      <c r="D11" s="141"/>
      <c r="E11" s="142" t="s">
        <v>42</v>
      </c>
      <c r="F11" s="143">
        <v>183340000</v>
      </c>
      <c r="G11" s="143">
        <v>0</v>
      </c>
      <c r="H11" s="143">
        <v>183340000</v>
      </c>
      <c r="I11" s="143">
        <v>0</v>
      </c>
      <c r="J11" s="143">
        <f>F11+G11-H11+I11</f>
        <v>0</v>
      </c>
      <c r="K11" s="143">
        <v>11351613.312833332</v>
      </c>
      <c r="L11" s="144"/>
      <c r="N11" s="145"/>
      <c r="O11" s="42"/>
      <c r="P11" s="44"/>
      <c r="Q11" s="146"/>
    </row>
    <row r="12" spans="2:17" ht="16.149999999999999" customHeight="1" outlineLevel="1" x14ac:dyDescent="0.25">
      <c r="B12" s="37"/>
      <c r="C12" s="140"/>
      <c r="D12" s="141"/>
      <c r="E12" s="142" t="s">
        <v>42</v>
      </c>
      <c r="F12" s="143">
        <v>458350000</v>
      </c>
      <c r="G12" s="143">
        <v>0</v>
      </c>
      <c r="H12" s="143">
        <v>458350000</v>
      </c>
      <c r="I12" s="143">
        <v>0</v>
      </c>
      <c r="J12" s="143">
        <f>F12+G12-H12+I12</f>
        <v>0</v>
      </c>
      <c r="K12" s="143">
        <v>26515744.858750001</v>
      </c>
      <c r="L12" s="144"/>
      <c r="N12" s="145"/>
      <c r="O12" s="42"/>
      <c r="P12" s="44"/>
      <c r="Q12" s="146"/>
    </row>
    <row r="13" spans="2:17" ht="16.149999999999999" customHeight="1" outlineLevel="1" x14ac:dyDescent="0.25">
      <c r="B13" s="37"/>
      <c r="C13" s="140"/>
      <c r="D13" s="141"/>
      <c r="E13" s="142" t="s">
        <v>44</v>
      </c>
      <c r="F13" s="143">
        <v>200000000</v>
      </c>
      <c r="G13" s="143">
        <v>0</v>
      </c>
      <c r="H13" s="143">
        <v>200000000</v>
      </c>
      <c r="I13" s="143">
        <v>0</v>
      </c>
      <c r="J13" s="143">
        <f t="shared" ref="J13:J23" si="0">F13+G13-H13+I13</f>
        <v>0</v>
      </c>
      <c r="K13" s="143">
        <v>13267166.493055556</v>
      </c>
      <c r="L13" s="144"/>
      <c r="N13" s="145"/>
      <c r="O13" s="45"/>
      <c r="P13" s="44"/>
    </row>
    <row r="14" spans="2:17" ht="16.149999999999999" customHeight="1" outlineLevel="1" x14ac:dyDescent="0.25">
      <c r="B14" s="37"/>
      <c r="C14" s="140"/>
      <c r="D14" s="141"/>
      <c r="E14" s="142" t="s">
        <v>44</v>
      </c>
      <c r="F14" s="143">
        <v>300000000</v>
      </c>
      <c r="G14" s="143">
        <v>0</v>
      </c>
      <c r="H14" s="143">
        <v>300000000</v>
      </c>
      <c r="I14" s="143">
        <v>0</v>
      </c>
      <c r="J14" s="143">
        <f t="shared" si="0"/>
        <v>0</v>
      </c>
      <c r="K14" s="143">
        <v>19986400.68</v>
      </c>
      <c r="L14" s="144"/>
      <c r="N14" s="44"/>
      <c r="O14" s="45"/>
      <c r="P14" s="44"/>
    </row>
    <row r="15" spans="2:17" ht="16.149999999999999" customHeight="1" outlineLevel="1" x14ac:dyDescent="0.25">
      <c r="B15" s="37"/>
      <c r="C15" s="140"/>
      <c r="D15" s="141"/>
      <c r="E15" s="142" t="s">
        <v>43</v>
      </c>
      <c r="F15" s="143">
        <v>400000000</v>
      </c>
      <c r="G15" s="143">
        <v>0</v>
      </c>
      <c r="H15" s="143">
        <v>400000000</v>
      </c>
      <c r="I15" s="143">
        <v>0</v>
      </c>
      <c r="J15" s="143">
        <f t="shared" si="0"/>
        <v>0</v>
      </c>
      <c r="K15" s="143">
        <v>26566678.556644443</v>
      </c>
      <c r="L15" s="144"/>
      <c r="N15" s="44"/>
      <c r="O15" s="45"/>
      <c r="P15" s="44"/>
    </row>
    <row r="16" spans="2:17" ht="16.149999999999999" customHeight="1" outlineLevel="1" x14ac:dyDescent="0.25">
      <c r="B16" s="37"/>
      <c r="C16" s="140"/>
      <c r="D16" s="141"/>
      <c r="E16" s="142" t="s">
        <v>39</v>
      </c>
      <c r="F16" s="143">
        <v>200000000</v>
      </c>
      <c r="G16" s="143">
        <v>0</v>
      </c>
      <c r="H16" s="143">
        <v>200000000</v>
      </c>
      <c r="I16" s="147">
        <v>0</v>
      </c>
      <c r="J16" s="147">
        <f t="shared" si="0"/>
        <v>0</v>
      </c>
      <c r="K16" s="147">
        <v>13714021.150666665</v>
      </c>
      <c r="L16" s="144"/>
      <c r="N16" s="44"/>
      <c r="O16" s="45"/>
      <c r="P16" s="44"/>
    </row>
    <row r="17" spans="2:16" ht="16.149999999999999" customHeight="1" outlineLevel="1" x14ac:dyDescent="0.25">
      <c r="B17" s="37"/>
      <c r="C17" s="140"/>
      <c r="D17" s="141"/>
      <c r="E17" s="142" t="s">
        <v>44</v>
      </c>
      <c r="F17" s="143"/>
      <c r="G17" s="143">
        <v>200000000</v>
      </c>
      <c r="H17" s="143">
        <v>16660000</v>
      </c>
      <c r="I17" s="148">
        <v>0</v>
      </c>
      <c r="J17" s="143">
        <f>F17+G17-H17+I17</f>
        <v>183340000</v>
      </c>
      <c r="K17" s="143">
        <v>602125</v>
      </c>
      <c r="L17" s="144"/>
      <c r="N17" s="44"/>
      <c r="O17" s="45"/>
      <c r="P17" s="44"/>
    </row>
    <row r="18" spans="2:16" ht="16.149999999999999" customHeight="1" outlineLevel="1" x14ac:dyDescent="0.25">
      <c r="B18" s="37"/>
      <c r="C18" s="140"/>
      <c r="D18" s="141"/>
      <c r="E18" s="142" t="s">
        <v>44</v>
      </c>
      <c r="F18" s="143"/>
      <c r="G18" s="143">
        <v>300000000</v>
      </c>
      <c r="H18" s="143">
        <v>24990000</v>
      </c>
      <c r="I18" s="138">
        <v>0</v>
      </c>
      <c r="J18" s="143">
        <f t="shared" si="0"/>
        <v>275010000</v>
      </c>
      <c r="K18" s="149">
        <v>3113975.83</v>
      </c>
      <c r="L18" s="144"/>
      <c r="N18" s="44"/>
      <c r="O18" s="45"/>
      <c r="P18" s="44"/>
    </row>
    <row r="19" spans="2:16" ht="16.149999999999999" customHeight="1" outlineLevel="1" x14ac:dyDescent="0.25">
      <c r="B19" s="37"/>
      <c r="C19" s="140"/>
      <c r="D19" s="141"/>
      <c r="E19" s="142" t="s">
        <v>39</v>
      </c>
      <c r="F19" s="143"/>
      <c r="G19" s="143">
        <v>250000000</v>
      </c>
      <c r="H19" s="143">
        <v>20825000</v>
      </c>
      <c r="I19" s="143">
        <v>0</v>
      </c>
      <c r="J19" s="143">
        <f t="shared" si="0"/>
        <v>229175000</v>
      </c>
      <c r="K19" s="143">
        <v>1925259.72</v>
      </c>
      <c r="L19" s="144"/>
      <c r="N19" s="150"/>
      <c r="O19" s="45"/>
      <c r="P19" s="44"/>
    </row>
    <row r="20" spans="2:16" ht="16.149999999999999" customHeight="1" outlineLevel="1" x14ac:dyDescent="0.25">
      <c r="B20" s="37"/>
      <c r="C20" s="140"/>
      <c r="D20" s="141"/>
      <c r="E20" s="142" t="s">
        <v>151</v>
      </c>
      <c r="F20" s="143"/>
      <c r="G20" s="143">
        <v>250000000</v>
      </c>
      <c r="H20" s="143">
        <v>20825000</v>
      </c>
      <c r="I20" s="143">
        <v>0</v>
      </c>
      <c r="J20" s="143">
        <f t="shared" si="0"/>
        <v>229175000</v>
      </c>
      <c r="K20" s="143">
        <v>1162223.6100000001</v>
      </c>
      <c r="L20" s="144"/>
      <c r="N20" s="150"/>
      <c r="O20" s="45"/>
      <c r="P20" s="44"/>
    </row>
    <row r="21" spans="2:16" ht="16.149999999999999" customHeight="1" outlineLevel="1" x14ac:dyDescent="0.25">
      <c r="B21" s="37"/>
      <c r="C21" s="140"/>
      <c r="D21" s="141"/>
      <c r="E21" s="142" t="s">
        <v>39</v>
      </c>
      <c r="F21" s="143"/>
      <c r="G21" s="143">
        <v>500000000</v>
      </c>
      <c r="H21" s="143">
        <v>41650000</v>
      </c>
      <c r="I21" s="143">
        <v>0</v>
      </c>
      <c r="J21" s="143">
        <f t="shared" si="0"/>
        <v>458350000</v>
      </c>
      <c r="K21" s="143">
        <v>4695172.22</v>
      </c>
      <c r="L21" s="144"/>
      <c r="N21" s="150"/>
      <c r="O21" s="45"/>
      <c r="P21" s="44"/>
    </row>
    <row r="22" spans="2:16" ht="16.149999999999999" customHeight="1" outlineLevel="1" x14ac:dyDescent="0.25">
      <c r="B22" s="37"/>
      <c r="C22" s="140"/>
      <c r="D22" s="141"/>
      <c r="E22" s="142" t="s">
        <v>39</v>
      </c>
      <c r="F22" s="143"/>
      <c r="G22" s="143">
        <v>50000000</v>
      </c>
      <c r="H22" s="143">
        <v>4165000</v>
      </c>
      <c r="I22" s="143">
        <v>0</v>
      </c>
      <c r="J22" s="143">
        <f t="shared" si="0"/>
        <v>45835000</v>
      </c>
      <c r="K22" s="143">
        <v>473406.11</v>
      </c>
      <c r="L22" s="144"/>
      <c r="N22" s="150"/>
      <c r="O22" s="45"/>
      <c r="P22" s="44"/>
    </row>
    <row r="23" spans="2:16" ht="16.149999999999999" customHeight="1" outlineLevel="1" x14ac:dyDescent="0.25">
      <c r="B23" s="37"/>
      <c r="C23" s="140"/>
      <c r="D23" s="141"/>
      <c r="E23" s="142" t="s">
        <v>151</v>
      </c>
      <c r="F23" s="143"/>
      <c r="G23" s="143">
        <v>250000000</v>
      </c>
      <c r="H23" s="143">
        <v>20825000</v>
      </c>
      <c r="I23" s="143">
        <v>0</v>
      </c>
      <c r="J23" s="143">
        <f t="shared" si="0"/>
        <v>229175000</v>
      </c>
      <c r="K23" s="143">
        <v>2387284.0299999998</v>
      </c>
      <c r="L23" s="144"/>
      <c r="N23" s="150"/>
      <c r="O23" s="45"/>
      <c r="P23" s="44"/>
    </row>
    <row r="24" spans="2:16" ht="16.149999999999999" customHeight="1" outlineLevel="1" x14ac:dyDescent="0.25">
      <c r="B24" s="37"/>
      <c r="C24" s="140"/>
      <c r="D24" s="141"/>
      <c r="E24" s="142"/>
      <c r="F24" s="143"/>
      <c r="G24" s="143"/>
      <c r="H24" s="143"/>
      <c r="I24" s="143"/>
      <c r="J24" s="143"/>
      <c r="K24" s="143"/>
      <c r="L24" s="144"/>
      <c r="N24" s="150"/>
      <c r="O24" s="45"/>
      <c r="P24" s="44"/>
    </row>
    <row r="25" spans="2:16" ht="16.149999999999999" customHeight="1" outlineLevel="1" x14ac:dyDescent="0.25">
      <c r="B25" s="37"/>
      <c r="C25" s="140"/>
      <c r="D25" s="141"/>
      <c r="E25" s="142"/>
      <c r="F25" s="143"/>
      <c r="G25" s="143"/>
      <c r="H25" s="143"/>
      <c r="I25" s="143"/>
      <c r="J25" s="143"/>
      <c r="K25" s="143"/>
      <c r="L25" s="144"/>
      <c r="N25" s="151"/>
      <c r="O25" s="45"/>
      <c r="P25" s="44"/>
    </row>
    <row r="26" spans="2:16" ht="12.6" customHeight="1" x14ac:dyDescent="0.25">
      <c r="B26" s="47"/>
      <c r="C26" s="140"/>
      <c r="D26" s="141"/>
      <c r="E26" s="142"/>
      <c r="F26" s="152"/>
      <c r="G26" s="152"/>
      <c r="H26" s="152"/>
      <c r="I26" s="153"/>
      <c r="J26" s="153"/>
      <c r="K26" s="153"/>
      <c r="L26" s="144"/>
      <c r="N26"/>
      <c r="O26" s="49"/>
      <c r="P26" s="44"/>
    </row>
    <row r="27" spans="2:16" x14ac:dyDescent="0.25">
      <c r="B27" s="47"/>
      <c r="C27" s="140"/>
      <c r="D27" s="140" t="s">
        <v>45</v>
      </c>
      <c r="E27" s="141"/>
      <c r="F27" s="154">
        <f>SUM(F28)</f>
        <v>0</v>
      </c>
      <c r="G27" s="154">
        <f t="shared" ref="G27:L27" si="1">SUM(G28)</f>
        <v>0</v>
      </c>
      <c r="H27" s="154">
        <f>SUM(H28)</f>
        <v>0</v>
      </c>
      <c r="I27" s="154">
        <f t="shared" si="1"/>
        <v>0</v>
      </c>
      <c r="J27" s="154">
        <f t="shared" si="1"/>
        <v>0</v>
      </c>
      <c r="K27" s="154">
        <f t="shared" si="1"/>
        <v>0</v>
      </c>
      <c r="L27" s="155">
        <f t="shared" si="1"/>
        <v>0</v>
      </c>
      <c r="O27" s="25"/>
    </row>
    <row r="28" spans="2:16" outlineLevel="1" x14ac:dyDescent="0.25">
      <c r="B28" s="47"/>
      <c r="C28" s="140"/>
      <c r="D28" s="140"/>
      <c r="E28" s="141"/>
      <c r="F28" s="154"/>
      <c r="G28" s="152"/>
      <c r="H28" s="153"/>
      <c r="I28" s="153"/>
      <c r="J28" s="153"/>
      <c r="K28" s="153"/>
      <c r="L28" s="144"/>
      <c r="O28" s="25"/>
    </row>
    <row r="29" spans="2:16" x14ac:dyDescent="0.25">
      <c r="B29" s="32"/>
      <c r="C29" s="140"/>
      <c r="D29" s="140" t="s">
        <v>46</v>
      </c>
      <c r="E29" s="141"/>
      <c r="F29" s="154">
        <f>SUM(F30)</f>
        <v>0</v>
      </c>
      <c r="G29" s="154">
        <f t="shared" ref="G29:L29" si="2">SUM(G30)</f>
        <v>0</v>
      </c>
      <c r="H29" s="154">
        <f t="shared" si="2"/>
        <v>0</v>
      </c>
      <c r="I29" s="154">
        <f t="shared" si="2"/>
        <v>0</v>
      </c>
      <c r="J29" s="154">
        <f t="shared" si="2"/>
        <v>0</v>
      </c>
      <c r="K29" s="154">
        <f t="shared" si="2"/>
        <v>0</v>
      </c>
      <c r="L29" s="155">
        <f t="shared" si="2"/>
        <v>0</v>
      </c>
      <c r="O29" s="25"/>
    </row>
    <row r="30" spans="2:16" outlineLevel="1" x14ac:dyDescent="0.25">
      <c r="B30" s="32"/>
      <c r="C30" s="140"/>
      <c r="D30" s="140"/>
      <c r="E30" s="141"/>
      <c r="F30" s="154"/>
      <c r="G30" s="152"/>
      <c r="H30" s="153"/>
      <c r="I30" s="153"/>
      <c r="J30" s="153"/>
      <c r="K30" s="153"/>
      <c r="L30" s="144"/>
    </row>
    <row r="31" spans="2:16" ht="18.600000000000001" customHeight="1" x14ac:dyDescent="0.25">
      <c r="B31" s="52"/>
      <c r="C31" s="156" t="s">
        <v>47</v>
      </c>
      <c r="D31" s="156"/>
      <c r="E31" s="156"/>
      <c r="F31" s="157">
        <f t="shared" ref="F31:L31" si="3">SUM(F32,F60,F62)</f>
        <v>32626161537.243137</v>
      </c>
      <c r="G31" s="157">
        <f>SUM(G32,G60,G62)</f>
        <v>4056193433.5699997</v>
      </c>
      <c r="H31" s="157">
        <f t="shared" si="3"/>
        <v>3581143031.329618</v>
      </c>
      <c r="I31" s="157">
        <f t="shared" si="3"/>
        <v>0</v>
      </c>
      <c r="J31" s="157">
        <f t="shared" si="3"/>
        <v>33101211939.703522</v>
      </c>
      <c r="K31" s="157">
        <f t="shared" si="3"/>
        <v>2964750271.3701072</v>
      </c>
      <c r="L31" s="158">
        <f t="shared" si="3"/>
        <v>0</v>
      </c>
      <c r="N31" s="44"/>
    </row>
    <row r="32" spans="2:16" ht="18.600000000000001" customHeight="1" x14ac:dyDescent="0.25">
      <c r="B32" s="32"/>
      <c r="C32" s="135"/>
      <c r="D32" s="156" t="s">
        <v>48</v>
      </c>
      <c r="E32" s="137"/>
      <c r="F32" s="148">
        <f>SUM(F33:F56)</f>
        <v>32626161537.243137</v>
      </c>
      <c r="G32" s="148">
        <f>SUM(G33:G59)</f>
        <v>4056193433.5699997</v>
      </c>
      <c r="H32" s="148">
        <f>SUM(H33:H57)</f>
        <v>3581143031.329618</v>
      </c>
      <c r="I32" s="148">
        <f t="shared" ref="I32" si="4">SUM(I33:I56)</f>
        <v>0</v>
      </c>
      <c r="J32" s="148">
        <f>SUM(J33:J59)</f>
        <v>33101211939.703522</v>
      </c>
      <c r="K32" s="148">
        <f>SUM(K33:K57)</f>
        <v>2964750271.3701072</v>
      </c>
      <c r="L32" s="158">
        <f>SUM(L33:L48)</f>
        <v>0</v>
      </c>
    </row>
    <row r="33" spans="1:74" ht="16.899999999999999" customHeight="1" x14ac:dyDescent="0.25">
      <c r="B33" s="32"/>
      <c r="C33" s="159"/>
      <c r="D33" s="160"/>
      <c r="E33" s="140" t="s">
        <v>50</v>
      </c>
      <c r="F33" s="143">
        <v>1485222769.0200002</v>
      </c>
      <c r="G33" s="143">
        <v>0</v>
      </c>
      <c r="H33" s="161">
        <v>1485222769</v>
      </c>
      <c r="I33" s="143">
        <v>0</v>
      </c>
      <c r="J33" s="143">
        <f>F33+G33-H33+I33</f>
        <v>2.0000219345092773E-2</v>
      </c>
      <c r="K33" s="161">
        <v>16411649.720000001</v>
      </c>
      <c r="L33" s="162">
        <v>0</v>
      </c>
    </row>
    <row r="34" spans="1:74" ht="16.899999999999999" customHeight="1" x14ac:dyDescent="0.25">
      <c r="B34" s="32"/>
      <c r="C34" s="159"/>
      <c r="D34" s="160"/>
      <c r="E34" s="140" t="s">
        <v>51</v>
      </c>
      <c r="F34" s="143">
        <v>2970445537.6000004</v>
      </c>
      <c r="G34" s="143">
        <v>0</v>
      </c>
      <c r="H34" s="161">
        <v>17137638.600000001</v>
      </c>
      <c r="I34" s="143">
        <v>0</v>
      </c>
      <c r="J34" s="143">
        <f>F34+G34-H34+I34</f>
        <v>2953307899.0000005</v>
      </c>
      <c r="K34" s="161">
        <v>268144062.80076018</v>
      </c>
      <c r="L34" s="162">
        <v>0</v>
      </c>
    </row>
    <row r="35" spans="1:74" ht="16.899999999999999" customHeight="1" x14ac:dyDescent="0.25">
      <c r="B35" s="32"/>
      <c r="C35" s="159"/>
      <c r="D35" s="160"/>
      <c r="E35" s="140" t="s">
        <v>51</v>
      </c>
      <c r="F35" s="143">
        <v>1805089384.1850502</v>
      </c>
      <c r="G35" s="143">
        <v>0</v>
      </c>
      <c r="H35" s="161">
        <v>10414252.410818737</v>
      </c>
      <c r="I35" s="143">
        <v>0</v>
      </c>
      <c r="J35" s="143">
        <f t="shared" ref="J35:J42" si="5">F35+G35-H35+I35</f>
        <v>1794675131.7742314</v>
      </c>
      <c r="K35" s="161">
        <v>162946600.08716014</v>
      </c>
      <c r="L35" s="162">
        <v>0</v>
      </c>
    </row>
    <row r="36" spans="1:74" ht="16.899999999999999" customHeight="1" x14ac:dyDescent="0.25">
      <c r="B36" s="32"/>
      <c r="C36" s="159"/>
      <c r="D36" s="160"/>
      <c r="E36" s="140" t="s">
        <v>42</v>
      </c>
      <c r="F36" s="143">
        <v>1336700491.7999997</v>
      </c>
      <c r="G36" s="143">
        <v>0</v>
      </c>
      <c r="H36" s="161">
        <v>7711937.3999999994</v>
      </c>
      <c r="I36" s="143">
        <v>0</v>
      </c>
      <c r="J36" s="143">
        <f t="shared" si="5"/>
        <v>1328988554.3999996</v>
      </c>
      <c r="K36" s="161">
        <v>120930241.64237058</v>
      </c>
      <c r="L36" s="162">
        <v>0</v>
      </c>
    </row>
    <row r="37" spans="1:74" ht="16.899999999999999" customHeight="1" x14ac:dyDescent="0.25">
      <c r="B37" s="32"/>
      <c r="C37" s="159"/>
      <c r="D37" s="160"/>
      <c r="E37" s="140" t="s">
        <v>42</v>
      </c>
      <c r="F37" s="143">
        <v>1732759897.4118519</v>
      </c>
      <c r="G37" s="143">
        <v>0</v>
      </c>
      <c r="H37" s="161">
        <v>9996955.8399999999</v>
      </c>
      <c r="I37" s="143">
        <v>0</v>
      </c>
      <c r="J37" s="143">
        <f t="shared" si="5"/>
        <v>1722762941.571852</v>
      </c>
      <c r="K37" s="161">
        <v>157419706.48500726</v>
      </c>
      <c r="L37" s="162">
        <v>0</v>
      </c>
    </row>
    <row r="38" spans="1:74" ht="16.899999999999999" customHeight="1" x14ac:dyDescent="0.25">
      <c r="B38" s="32"/>
      <c r="C38" s="159"/>
      <c r="D38" s="160"/>
      <c r="E38" s="140" t="s">
        <v>42</v>
      </c>
      <c r="F38" s="143">
        <v>1881282173.3962963</v>
      </c>
      <c r="G38" s="143">
        <v>0</v>
      </c>
      <c r="H38" s="161">
        <v>10853837.803703703</v>
      </c>
      <c r="I38" s="143">
        <v>0</v>
      </c>
      <c r="J38" s="143">
        <f t="shared" si="5"/>
        <v>1870428335.5925925</v>
      </c>
      <c r="K38" s="161">
        <v>172342236.73875129</v>
      </c>
      <c r="L38" s="162">
        <v>0</v>
      </c>
    </row>
    <row r="39" spans="1:74" ht="16.899999999999999" customHeight="1" x14ac:dyDescent="0.25">
      <c r="B39" s="47"/>
      <c r="C39" s="143"/>
      <c r="D39" s="143"/>
      <c r="E39" s="161" t="s">
        <v>40</v>
      </c>
      <c r="F39" s="143">
        <v>1173840432.4000001</v>
      </c>
      <c r="G39" s="143">
        <v>0</v>
      </c>
      <c r="H39" s="161">
        <v>1173840432</v>
      </c>
      <c r="I39" s="140"/>
      <c r="J39" s="143">
        <v>0.40000009536743164</v>
      </c>
      <c r="K39" s="143">
        <v>12518959.300000001</v>
      </c>
      <c r="L39" s="163">
        <v>0</v>
      </c>
      <c r="N39" s="44"/>
      <c r="O39" s="44"/>
      <c r="P39" s="44"/>
    </row>
    <row r="40" spans="1:74" ht="16.899999999999999" customHeight="1" x14ac:dyDescent="0.25">
      <c r="B40" s="32"/>
      <c r="C40" s="159"/>
      <c r="D40" s="160"/>
      <c r="E40" s="140" t="s">
        <v>52</v>
      </c>
      <c r="F40" s="143">
        <v>4374013446.7894249</v>
      </c>
      <c r="G40" s="143">
        <v>0</v>
      </c>
      <c r="H40" s="161">
        <v>24311454.610574998</v>
      </c>
      <c r="I40" s="143">
        <v>0</v>
      </c>
      <c r="J40" s="143">
        <f t="shared" si="5"/>
        <v>4349701992.1788502</v>
      </c>
      <c r="K40" s="161">
        <v>393213674.77712029</v>
      </c>
      <c r="L40" s="162">
        <v>0</v>
      </c>
    </row>
    <row r="41" spans="1:74" ht="16.899999999999999" customHeight="1" x14ac:dyDescent="0.25">
      <c r="B41" s="32"/>
      <c r="C41" s="159"/>
      <c r="D41" s="160"/>
      <c r="E41" s="140" t="s">
        <v>52</v>
      </c>
      <c r="F41" s="143">
        <v>4951900200</v>
      </c>
      <c r="G41" s="143">
        <v>0</v>
      </c>
      <c r="H41" s="161">
        <v>27523440</v>
      </c>
      <c r="I41" s="143">
        <v>0</v>
      </c>
      <c r="J41" s="143">
        <f t="shared" si="5"/>
        <v>4924376760</v>
      </c>
      <c r="K41" s="161">
        <v>441415474.08331418</v>
      </c>
      <c r="L41" s="162">
        <v>0</v>
      </c>
    </row>
    <row r="42" spans="1:74" ht="16.899999999999999" customHeight="1" x14ac:dyDescent="0.25">
      <c r="B42" s="32"/>
      <c r="C42" s="159"/>
      <c r="D42" s="160"/>
      <c r="E42" s="140" t="s">
        <v>52</v>
      </c>
      <c r="F42" s="143">
        <v>4951900200</v>
      </c>
      <c r="G42" s="143">
        <v>0</v>
      </c>
      <c r="H42" s="161">
        <v>27523440</v>
      </c>
      <c r="I42" s="143">
        <v>0</v>
      </c>
      <c r="J42" s="143">
        <f t="shared" si="5"/>
        <v>4924376760</v>
      </c>
      <c r="K42" s="161">
        <v>443289914.51666641</v>
      </c>
      <c r="L42" s="162">
        <v>0</v>
      </c>
    </row>
    <row r="43" spans="1:74" ht="16.899999999999999" customHeight="1" x14ac:dyDescent="0.25">
      <c r="B43" s="32"/>
      <c r="C43" s="159"/>
      <c r="D43" s="160"/>
      <c r="E43" s="140" t="s">
        <v>38</v>
      </c>
      <c r="F43" s="143">
        <v>489007408.28087753</v>
      </c>
      <c r="G43" s="143">
        <v>0</v>
      </c>
      <c r="H43" s="161">
        <v>2619785.6742801098</v>
      </c>
      <c r="I43" s="143">
        <v>0</v>
      </c>
      <c r="J43" s="143">
        <f>F43+G43-H43+I43</f>
        <v>486387622.60659742</v>
      </c>
      <c r="K43" s="161">
        <v>44877069.95506306</v>
      </c>
      <c r="L43" s="162">
        <v>0</v>
      </c>
    </row>
    <row r="44" spans="1:74" ht="14.25" customHeight="1" x14ac:dyDescent="0.25">
      <c r="B44" s="32"/>
      <c r="C44" s="159"/>
      <c r="D44" s="160"/>
      <c r="E44" s="140" t="s">
        <v>39</v>
      </c>
      <c r="F44" s="143">
        <v>3369481079.9796376</v>
      </c>
      <c r="G44" s="143">
        <v>0</v>
      </c>
      <c r="H44" s="161">
        <v>16286222.50024</v>
      </c>
      <c r="I44" s="143">
        <v>0</v>
      </c>
      <c r="J44" s="143">
        <f t="shared" ref="J44:J47" si="6">F44+G44-H44+I44</f>
        <v>3353194857.4793978</v>
      </c>
      <c r="K44" s="161">
        <v>304147825.50194669</v>
      </c>
      <c r="L44" s="162">
        <v>0</v>
      </c>
    </row>
    <row r="45" spans="1:74" s="164" customFormat="1" ht="16.899999999999999" customHeight="1" x14ac:dyDescent="0.25">
      <c r="A45"/>
      <c r="B45" s="47"/>
      <c r="C45" s="143"/>
      <c r="D45" s="143"/>
      <c r="E45" s="161" t="s">
        <v>50</v>
      </c>
      <c r="F45" s="143">
        <v>492275243.11000001</v>
      </c>
      <c r="G45" s="143">
        <v>0</v>
      </c>
      <c r="H45" s="161">
        <v>492275243.11000001</v>
      </c>
      <c r="I45" s="140"/>
      <c r="J45" s="143">
        <v>0.11000001430511475</v>
      </c>
      <c r="K45" s="143">
        <v>5439620.9199999999</v>
      </c>
      <c r="L45" s="163">
        <v>0</v>
      </c>
      <c r="M45"/>
      <c r="N45" s="44"/>
      <c r="O45" s="44"/>
      <c r="P45" s="44"/>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row>
    <row r="46" spans="1:74" s="164" customFormat="1" ht="16.899999999999999" customHeight="1" x14ac:dyDescent="0.25">
      <c r="A46"/>
      <c r="B46" s="47"/>
      <c r="C46" s="143"/>
      <c r="D46" s="143"/>
      <c r="E46" s="161" t="s">
        <v>50</v>
      </c>
      <c r="F46" s="143">
        <v>248067000</v>
      </c>
      <c r="G46" s="143">
        <v>0</v>
      </c>
      <c r="H46" s="161">
        <v>248067000</v>
      </c>
      <c r="I46" s="140"/>
      <c r="J46" s="143">
        <v>0.11000001430511475</v>
      </c>
      <c r="K46" s="143">
        <v>2772965.28</v>
      </c>
      <c r="L46" s="163">
        <v>0</v>
      </c>
      <c r="M46"/>
      <c r="N46" s="44"/>
      <c r="O46" s="44"/>
      <c r="P46" s="44"/>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row>
    <row r="47" spans="1:74" ht="16.899999999999999" customHeight="1" x14ac:dyDescent="0.25">
      <c r="B47" s="32"/>
      <c r="C47" s="159"/>
      <c r="D47" s="160"/>
      <c r="E47" s="140" t="s">
        <v>51</v>
      </c>
      <c r="F47" s="143">
        <v>992268000</v>
      </c>
      <c r="G47" s="143">
        <v>0</v>
      </c>
      <c r="H47" s="161">
        <v>4491000</v>
      </c>
      <c r="I47" s="143">
        <v>0</v>
      </c>
      <c r="J47" s="143">
        <f t="shared" si="6"/>
        <v>987777000</v>
      </c>
      <c r="K47" s="161">
        <v>90555932.818027779</v>
      </c>
      <c r="L47" s="162">
        <v>0</v>
      </c>
    </row>
    <row r="48" spans="1:74" ht="16.899999999999999" customHeight="1" x14ac:dyDescent="0.25">
      <c r="B48" s="32"/>
      <c r="C48" s="159"/>
      <c r="D48" s="160"/>
      <c r="E48" s="140" t="s">
        <v>51</v>
      </c>
      <c r="F48" s="143">
        <v>371908273.26999986</v>
      </c>
      <c r="G48" s="143">
        <v>0</v>
      </c>
      <c r="H48" s="161">
        <v>3727530</v>
      </c>
      <c r="I48" s="143">
        <v>0</v>
      </c>
      <c r="J48" s="143">
        <f>F48+G48-H48+I48</f>
        <v>368180743.26999986</v>
      </c>
      <c r="K48" s="161">
        <v>33883978.55767405</v>
      </c>
      <c r="L48" s="162">
        <v>0</v>
      </c>
    </row>
    <row r="49" spans="2:15" ht="16.899999999999999" customHeight="1" x14ac:dyDescent="0.25">
      <c r="B49" s="32"/>
      <c r="C49" s="159"/>
      <c r="D49" s="160"/>
      <c r="E49" s="140" t="s">
        <v>50</v>
      </c>
      <c r="F49" s="143">
        <v>0</v>
      </c>
      <c r="G49" s="143">
        <v>1173376713</v>
      </c>
      <c r="H49" s="161">
        <v>6318253.3800000008</v>
      </c>
      <c r="I49" s="143">
        <v>0</v>
      </c>
      <c r="J49" s="143">
        <f t="shared" ref="J49:J52" si="7">F49+G49-H49+I49</f>
        <v>1167058459.6199999</v>
      </c>
      <c r="K49" s="161">
        <v>93900018.996038675</v>
      </c>
      <c r="L49" s="162">
        <v>0</v>
      </c>
    </row>
    <row r="50" spans="2:15" ht="16.899999999999999" customHeight="1" x14ac:dyDescent="0.25">
      <c r="B50" s="32"/>
      <c r="C50" s="159"/>
      <c r="D50" s="160"/>
      <c r="E50" s="140" t="s">
        <v>39</v>
      </c>
      <c r="F50" s="143">
        <v>0</v>
      </c>
      <c r="G50" s="143">
        <v>1484637076</v>
      </c>
      <c r="H50" s="161">
        <v>7983126.0600000024</v>
      </c>
      <c r="I50" s="143">
        <v>0</v>
      </c>
      <c r="J50" s="143">
        <f t="shared" si="7"/>
        <v>1476653949.9400001</v>
      </c>
      <c r="K50" s="161">
        <v>119191872.15941432</v>
      </c>
      <c r="L50" s="162">
        <v>0</v>
      </c>
    </row>
    <row r="51" spans="2:15" ht="16.899999999999999" customHeight="1" x14ac:dyDescent="0.25">
      <c r="B51" s="32"/>
      <c r="C51" s="159"/>
      <c r="D51" s="160"/>
      <c r="E51" s="140" t="s">
        <v>44</v>
      </c>
      <c r="F51" s="143">
        <v>0</v>
      </c>
      <c r="G51" s="143">
        <v>492108743</v>
      </c>
      <c r="H51" s="161">
        <v>2230000</v>
      </c>
      <c r="I51" s="143">
        <v>0</v>
      </c>
      <c r="J51" s="143">
        <f t="shared" si="7"/>
        <v>489878743</v>
      </c>
      <c r="K51" s="161">
        <v>39263815.325848699</v>
      </c>
      <c r="L51" s="162">
        <v>0</v>
      </c>
    </row>
    <row r="52" spans="2:15" ht="16.899999999999999" customHeight="1" x14ac:dyDescent="0.25">
      <c r="B52" s="32"/>
      <c r="C52" s="159"/>
      <c r="D52" s="160"/>
      <c r="E52" s="140" t="s">
        <v>44</v>
      </c>
      <c r="F52" s="143">
        <v>0</v>
      </c>
      <c r="G52" s="143">
        <v>247988500</v>
      </c>
      <c r="H52" s="161">
        <v>1044250</v>
      </c>
      <c r="I52" s="143">
        <v>0</v>
      </c>
      <c r="J52" s="143">
        <f t="shared" si="7"/>
        <v>246944250</v>
      </c>
      <c r="K52" s="161">
        <v>19771429.144943055</v>
      </c>
      <c r="L52" s="162">
        <v>0</v>
      </c>
    </row>
    <row r="53" spans="2:15" ht="16.899999999999999" customHeight="1" x14ac:dyDescent="0.25">
      <c r="B53" s="32"/>
      <c r="C53" s="159"/>
      <c r="D53" s="160"/>
      <c r="E53" s="140"/>
      <c r="F53" s="143"/>
      <c r="G53" s="143"/>
      <c r="H53" s="161"/>
      <c r="I53" s="143"/>
      <c r="J53" s="143"/>
      <c r="K53" s="161"/>
      <c r="L53" s="162"/>
    </row>
    <row r="54" spans="2:15" ht="16.5" customHeight="1" x14ac:dyDescent="0.25">
      <c r="B54" s="32"/>
      <c r="C54" s="159"/>
      <c r="D54" s="165"/>
      <c r="E54" s="165" t="s">
        <v>152</v>
      </c>
      <c r="F54" s="152"/>
      <c r="G54" s="143"/>
      <c r="H54" s="152"/>
      <c r="I54" s="143"/>
      <c r="J54" s="143"/>
      <c r="K54" s="143"/>
      <c r="L54" s="162"/>
    </row>
    <row r="55" spans="2:15" ht="11.25" customHeight="1" x14ac:dyDescent="0.25">
      <c r="B55" s="32"/>
      <c r="C55" s="135"/>
      <c r="D55" s="135"/>
      <c r="E55" s="166" t="s">
        <v>52</v>
      </c>
      <c r="F55" s="152">
        <v>0</v>
      </c>
      <c r="G55" s="143">
        <v>143830129.53999999</v>
      </c>
      <c r="H55" s="152">
        <v>718862.98</v>
      </c>
      <c r="I55" s="143"/>
      <c r="J55" s="143">
        <v>143111266.56</v>
      </c>
      <c r="K55" s="143">
        <v>10092818.310000002</v>
      </c>
      <c r="L55" s="162">
        <v>0</v>
      </c>
    </row>
    <row r="56" spans="2:15" ht="11.25" customHeight="1" x14ac:dyDescent="0.25">
      <c r="B56" s="32"/>
      <c r="C56" s="135"/>
      <c r="D56" s="135"/>
      <c r="E56" s="166" t="s">
        <v>153</v>
      </c>
      <c r="F56" s="152"/>
      <c r="G56" s="143">
        <v>169049260.21000001</v>
      </c>
      <c r="H56" s="152">
        <v>530645.63</v>
      </c>
      <c r="I56" s="143"/>
      <c r="J56" s="143">
        <v>168518614.58000001</v>
      </c>
      <c r="K56" s="143">
        <v>8260404.6299999999</v>
      </c>
      <c r="L56" s="162"/>
    </row>
    <row r="57" spans="2:15" ht="11.25" customHeight="1" x14ac:dyDescent="0.25">
      <c r="B57" s="32"/>
      <c r="C57" s="135"/>
      <c r="D57" s="135"/>
      <c r="E57" s="166" t="s">
        <v>154</v>
      </c>
      <c r="F57" s="152"/>
      <c r="G57" s="143">
        <v>166554375.37</v>
      </c>
      <c r="H57" s="152">
        <v>314954.32999999996</v>
      </c>
      <c r="I57" s="143"/>
      <c r="J57" s="143">
        <v>166239421.03999999</v>
      </c>
      <c r="K57" s="143">
        <v>3959999.62</v>
      </c>
      <c r="L57" s="162"/>
    </row>
    <row r="58" spans="2:15" ht="11.25" customHeight="1" x14ac:dyDescent="0.25">
      <c r="B58" s="32"/>
      <c r="C58" s="135"/>
      <c r="D58" s="135"/>
      <c r="E58" s="165" t="s">
        <v>155</v>
      </c>
      <c r="F58" s="152"/>
      <c r="G58" s="143"/>
      <c r="H58" s="152"/>
      <c r="I58" s="143"/>
      <c r="J58" s="143"/>
      <c r="K58" s="143"/>
      <c r="L58" s="162"/>
    </row>
    <row r="59" spans="2:15" ht="11.25" customHeight="1" x14ac:dyDescent="0.25">
      <c r="B59" s="32"/>
      <c r="C59" s="135"/>
      <c r="D59" s="135"/>
      <c r="E59" s="166" t="s">
        <v>156</v>
      </c>
      <c r="F59" s="152"/>
      <c r="G59" s="143">
        <v>178648636.44999999</v>
      </c>
      <c r="H59" s="152"/>
      <c r="I59" s="143"/>
      <c r="J59" s="143">
        <v>178648636.44999999</v>
      </c>
      <c r="K59" s="143"/>
      <c r="L59" s="162"/>
    </row>
    <row r="60" spans="2:15" x14ac:dyDescent="0.25">
      <c r="B60" s="32"/>
      <c r="C60" s="140"/>
      <c r="D60" s="156" t="s">
        <v>53</v>
      </c>
      <c r="E60" s="137"/>
      <c r="F60" s="148">
        <f t="shared" ref="F60:K60" si="8">SUM(F61)</f>
        <v>0</v>
      </c>
      <c r="G60" s="143">
        <v>0</v>
      </c>
      <c r="H60" s="148">
        <f t="shared" si="8"/>
        <v>0</v>
      </c>
      <c r="I60" s="143">
        <v>0</v>
      </c>
      <c r="J60" s="148">
        <f t="shared" si="8"/>
        <v>0</v>
      </c>
      <c r="K60" s="148">
        <f t="shared" si="8"/>
        <v>0</v>
      </c>
      <c r="L60" s="162">
        <v>0</v>
      </c>
    </row>
    <row r="61" spans="2:15" ht="11.45" customHeight="1" x14ac:dyDescent="0.25">
      <c r="B61" s="32"/>
      <c r="C61" s="167"/>
      <c r="D61" s="168"/>
      <c r="E61" s="140"/>
      <c r="F61" s="143"/>
      <c r="G61" s="143"/>
      <c r="H61" s="161"/>
      <c r="I61" s="143"/>
      <c r="J61" s="143"/>
      <c r="K61" s="161"/>
      <c r="L61" s="162">
        <v>0</v>
      </c>
      <c r="O61" s="65"/>
    </row>
    <row r="62" spans="2:15" x14ac:dyDescent="0.25">
      <c r="B62" s="32"/>
      <c r="C62" s="140"/>
      <c r="D62" s="156" t="s">
        <v>54</v>
      </c>
      <c r="E62" s="141"/>
      <c r="F62" s="143">
        <f>SUM(F63)</f>
        <v>0</v>
      </c>
      <c r="G62" s="143">
        <f t="shared" ref="G62:I62" si="9">SUM(G63)</f>
        <v>0</v>
      </c>
      <c r="H62" s="143">
        <f t="shared" si="9"/>
        <v>0</v>
      </c>
      <c r="I62" s="143">
        <f t="shared" si="9"/>
        <v>0</v>
      </c>
      <c r="J62" s="143">
        <v>0</v>
      </c>
      <c r="K62" s="143">
        <f t="shared" ref="K62:L62" si="10">SUM(K63)</f>
        <v>0</v>
      </c>
      <c r="L62" s="144">
        <f t="shared" si="10"/>
        <v>0</v>
      </c>
    </row>
    <row r="63" spans="2:15" x14ac:dyDescent="0.25">
      <c r="B63" s="66"/>
      <c r="C63" s="67"/>
      <c r="D63" s="67"/>
      <c r="E63" s="68"/>
      <c r="F63" s="69"/>
      <c r="G63" s="69"/>
      <c r="H63" s="69"/>
      <c r="I63" s="69"/>
      <c r="J63" s="69"/>
      <c r="K63" s="69"/>
      <c r="L63" s="70"/>
    </row>
    <row r="64" spans="2:15" ht="19.149999999999999" customHeight="1" x14ac:dyDescent="0.25">
      <c r="B64" s="169" t="s">
        <v>55</v>
      </c>
      <c r="C64" s="130"/>
      <c r="D64" s="130"/>
      <c r="E64" s="130"/>
      <c r="F64" s="73">
        <v>6498755095</v>
      </c>
      <c r="G64" s="73"/>
      <c r="H64" s="73"/>
      <c r="I64" s="73"/>
      <c r="J64" s="78">
        <v>4307609654</v>
      </c>
      <c r="K64" s="73">
        <v>0</v>
      </c>
      <c r="L64" s="74">
        <v>0</v>
      </c>
    </row>
    <row r="65" spans="2:16" ht="19.149999999999999" customHeight="1" x14ac:dyDescent="0.25">
      <c r="B65" s="71" t="s">
        <v>56</v>
      </c>
      <c r="C65" s="27"/>
      <c r="D65" s="27"/>
      <c r="E65" s="27"/>
      <c r="F65" s="124">
        <f>F6+F64</f>
        <v>41166606632.243134</v>
      </c>
      <c r="G65" s="124">
        <f>G6+G64</f>
        <v>5856193433.5699997</v>
      </c>
      <c r="H65" s="124">
        <f>H6+H64</f>
        <v>5772773031.3296185</v>
      </c>
      <c r="I65" s="124">
        <f t="shared" ref="I65:L65" si="11">I6+I64</f>
        <v>0</v>
      </c>
      <c r="J65" s="125">
        <f>J6+J64</f>
        <v>39058881593.703522</v>
      </c>
      <c r="K65" s="124">
        <f t="shared" si="11"/>
        <v>3109875679.3816404</v>
      </c>
      <c r="L65" s="77">
        <f t="shared" si="11"/>
        <v>0</v>
      </c>
    </row>
    <row r="66" spans="2:16" ht="19.149999999999999" customHeight="1" x14ac:dyDescent="0.25">
      <c r="B66" s="21" t="s">
        <v>57</v>
      </c>
      <c r="C66" s="22"/>
      <c r="D66" s="22"/>
      <c r="E66" s="22"/>
      <c r="F66" s="78"/>
      <c r="G66" s="78"/>
      <c r="H66" s="78"/>
      <c r="I66" s="78"/>
      <c r="J66" s="78"/>
      <c r="K66" s="78"/>
      <c r="L66" s="24"/>
    </row>
    <row r="67" spans="2:16" ht="19.149999999999999" customHeight="1" x14ac:dyDescent="0.25">
      <c r="B67" s="32"/>
      <c r="C67" s="79" t="s">
        <v>58</v>
      </c>
      <c r="D67" s="64" t="s">
        <v>59</v>
      </c>
      <c r="E67" s="40" t="s">
        <v>38</v>
      </c>
      <c r="F67" s="42">
        <v>93363846</v>
      </c>
      <c r="G67" s="42">
        <v>0</v>
      </c>
      <c r="H67" s="61">
        <v>32010461.52</v>
      </c>
      <c r="I67" s="42">
        <v>0</v>
      </c>
      <c r="J67" s="42">
        <f>F67+G67-H67+I67</f>
        <v>61353384.480000004</v>
      </c>
      <c r="K67" s="61">
        <v>7940494.1799999997</v>
      </c>
      <c r="L67" s="43">
        <v>0</v>
      </c>
      <c r="N67" s="44"/>
      <c r="O67" s="44"/>
      <c r="P67" s="44"/>
    </row>
    <row r="68" spans="2:16" ht="19.149999999999999" customHeight="1" x14ac:dyDescent="0.25">
      <c r="B68" s="32"/>
      <c r="C68" s="79" t="s">
        <v>58</v>
      </c>
      <c r="D68" s="64" t="s">
        <v>60</v>
      </c>
      <c r="E68" s="38" t="s">
        <v>42</v>
      </c>
      <c r="F68" s="42">
        <v>96031385</v>
      </c>
      <c r="G68" s="42">
        <v>0</v>
      </c>
      <c r="H68" s="61">
        <v>32010461.52</v>
      </c>
      <c r="I68" s="42">
        <v>0</v>
      </c>
      <c r="J68" s="42">
        <f>F68+G68-H68+I68</f>
        <v>64020923.480000004</v>
      </c>
      <c r="K68" s="61">
        <v>8557288.3499999996</v>
      </c>
      <c r="L68" s="43">
        <v>0</v>
      </c>
      <c r="N68" s="44"/>
      <c r="O68" s="44"/>
      <c r="P68" s="44"/>
    </row>
    <row r="69" spans="2:16" ht="19.149999999999999" customHeight="1" x14ac:dyDescent="0.25">
      <c r="B69" s="32"/>
      <c r="C69" s="79" t="s">
        <v>61</v>
      </c>
      <c r="D69" s="64" t="s">
        <v>62</v>
      </c>
      <c r="E69" s="38" t="s">
        <v>63</v>
      </c>
      <c r="F69" s="42">
        <v>15647150203.426838</v>
      </c>
      <c r="G69" s="42">
        <v>0</v>
      </c>
      <c r="H69" s="61">
        <v>457269524.39999998</v>
      </c>
      <c r="I69" s="42">
        <v>0</v>
      </c>
      <c r="J69" s="42">
        <v>15949879243.09</v>
      </c>
      <c r="K69" s="61">
        <v>967969481</v>
      </c>
      <c r="L69" s="46">
        <v>0</v>
      </c>
      <c r="N69" s="44"/>
      <c r="O69" s="44"/>
      <c r="P69" s="80"/>
    </row>
    <row r="70" spans="2:16" x14ac:dyDescent="0.25">
      <c r="B70" s="21" t="s">
        <v>64</v>
      </c>
      <c r="C70" s="22"/>
      <c r="D70" s="22"/>
      <c r="E70" s="22"/>
      <c r="F70" s="78"/>
      <c r="G70" s="78"/>
      <c r="H70" s="78"/>
      <c r="I70" s="78"/>
      <c r="J70" s="78"/>
      <c r="K70" s="78"/>
      <c r="L70" s="81"/>
      <c r="M70" s="82"/>
      <c r="N70" s="83"/>
      <c r="O70" s="84"/>
      <c r="P70" s="80"/>
    </row>
    <row r="71" spans="2:16" ht="6" customHeight="1" x14ac:dyDescent="0.25">
      <c r="B71" s="52"/>
      <c r="C71" s="53"/>
      <c r="D71" s="53"/>
      <c r="E71" s="53"/>
      <c r="F71" s="123"/>
      <c r="G71" s="123"/>
      <c r="H71" s="123"/>
      <c r="I71" s="123"/>
      <c r="J71" s="123"/>
      <c r="K71" s="123"/>
      <c r="L71" s="85"/>
      <c r="M71" s="82"/>
      <c r="N71" s="83"/>
      <c r="O71" s="84"/>
      <c r="P71" s="80"/>
    </row>
    <row r="72" spans="2:16" x14ac:dyDescent="0.25">
      <c r="B72" s="47"/>
      <c r="C72" s="86">
        <v>657</v>
      </c>
      <c r="D72" s="64" t="s">
        <v>59</v>
      </c>
      <c r="E72" s="40" t="s">
        <v>65</v>
      </c>
      <c r="F72" s="42">
        <v>332154150</v>
      </c>
      <c r="G72" s="42">
        <v>0</v>
      </c>
      <c r="H72" s="42">
        <v>0</v>
      </c>
      <c r="I72" s="42">
        <f>IF(F72&gt;J72,(F72-J72)*-1,(F72-J72)*-1)</f>
        <v>-23775301.699999988</v>
      </c>
      <c r="J72" s="42">
        <v>308378848.30000001</v>
      </c>
      <c r="K72" s="170">
        <v>53987494.549999997</v>
      </c>
      <c r="L72" s="87">
        <v>0</v>
      </c>
      <c r="M72" s="88">
        <v>637</v>
      </c>
      <c r="N72" s="44"/>
      <c r="O72" s="44"/>
    </row>
    <row r="73" spans="2:16" x14ac:dyDescent="0.25">
      <c r="B73" s="90"/>
      <c r="C73" s="67"/>
      <c r="D73" s="68"/>
      <c r="E73" s="68"/>
      <c r="F73" s="69"/>
      <c r="G73" s="69"/>
      <c r="H73" s="69"/>
      <c r="I73" s="69"/>
      <c r="J73" s="69"/>
      <c r="K73" s="69"/>
      <c r="L73" s="91"/>
      <c r="M73" s="92"/>
      <c r="N73" s="89"/>
    </row>
    <row r="74" spans="2:16" x14ac:dyDescent="0.25">
      <c r="B74" s="38"/>
      <c r="C74" s="38"/>
      <c r="D74" s="39"/>
      <c r="E74" s="39"/>
      <c r="F74" s="42"/>
      <c r="G74" s="42"/>
      <c r="H74" s="42"/>
      <c r="I74" s="42"/>
      <c r="J74" s="42"/>
      <c r="K74" s="42"/>
      <c r="L74" s="93"/>
      <c r="M74" s="92"/>
      <c r="N74" s="89"/>
    </row>
    <row r="75" spans="2:16" ht="14.45" customHeight="1" x14ac:dyDescent="0.25">
      <c r="B75" s="38"/>
      <c r="C75" s="38"/>
      <c r="D75" s="195" t="s">
        <v>66</v>
      </c>
      <c r="E75" s="196"/>
      <c r="F75" s="199" t="s">
        <v>67</v>
      </c>
      <c r="G75" s="199" t="s">
        <v>68</v>
      </c>
      <c r="H75" s="199" t="s">
        <v>69</v>
      </c>
      <c r="I75" s="199" t="s">
        <v>70</v>
      </c>
      <c r="J75" s="199" t="s">
        <v>71</v>
      </c>
      <c r="K75" s="94"/>
      <c r="L75" s="94"/>
    </row>
    <row r="76" spans="2:16" ht="33.75" customHeight="1" x14ac:dyDescent="0.25">
      <c r="B76" s="38"/>
      <c r="C76" s="38"/>
      <c r="D76" s="197"/>
      <c r="E76" s="198"/>
      <c r="F76" s="200"/>
      <c r="G76" s="200"/>
      <c r="H76" s="200"/>
      <c r="I76" s="200"/>
      <c r="J76" s="200"/>
      <c r="K76" s="94"/>
      <c r="L76" s="94"/>
    </row>
    <row r="77" spans="2:16" ht="16.899999999999999" customHeight="1" x14ac:dyDescent="0.25">
      <c r="B77" s="38"/>
      <c r="C77" s="38"/>
      <c r="D77" s="95" t="s">
        <v>59</v>
      </c>
      <c r="E77" s="96" t="s">
        <v>39</v>
      </c>
      <c r="F77" s="126">
        <v>300000000</v>
      </c>
      <c r="G77" s="104">
        <v>12</v>
      </c>
      <c r="H77" s="99" t="s">
        <v>141</v>
      </c>
      <c r="I77" s="102"/>
      <c r="J77" s="101">
        <v>0.11509999999999999</v>
      </c>
      <c r="K77" s="42"/>
      <c r="L77" s="106"/>
    </row>
    <row r="78" spans="2:16" ht="16.899999999999999" customHeight="1" x14ac:dyDescent="0.25">
      <c r="B78" s="38"/>
      <c r="C78" s="38"/>
      <c r="D78" s="95" t="s">
        <v>60</v>
      </c>
      <c r="E78" s="96" t="s">
        <v>42</v>
      </c>
      <c r="F78" s="126">
        <v>200000000</v>
      </c>
      <c r="G78" s="104">
        <v>12</v>
      </c>
      <c r="H78" s="99" t="s">
        <v>142</v>
      </c>
      <c r="I78" s="102"/>
      <c r="J78" s="101">
        <v>0.11219999999999999</v>
      </c>
      <c r="K78" s="42"/>
      <c r="L78" s="106"/>
    </row>
    <row r="79" spans="2:16" ht="16.899999999999999" customHeight="1" x14ac:dyDescent="0.25">
      <c r="B79" s="38"/>
      <c r="C79" s="38"/>
      <c r="D79" s="95" t="s">
        <v>62</v>
      </c>
      <c r="E79" s="96" t="s">
        <v>42</v>
      </c>
      <c r="F79" s="126">
        <v>500000000</v>
      </c>
      <c r="G79" s="104">
        <v>12</v>
      </c>
      <c r="H79" s="99" t="s">
        <v>143</v>
      </c>
      <c r="I79" s="102"/>
      <c r="J79" s="101">
        <v>0.1119</v>
      </c>
      <c r="K79" s="42"/>
      <c r="L79" s="171"/>
    </row>
    <row r="80" spans="2:16" ht="16.899999999999999" customHeight="1" x14ac:dyDescent="0.25">
      <c r="B80" s="38"/>
      <c r="C80" s="38"/>
      <c r="D80" s="95" t="s">
        <v>75</v>
      </c>
      <c r="E80" s="96" t="s">
        <v>44</v>
      </c>
      <c r="F80" s="126">
        <v>200000000</v>
      </c>
      <c r="G80" s="104">
        <v>12</v>
      </c>
      <c r="H80" s="99" t="s">
        <v>143</v>
      </c>
      <c r="I80" s="102"/>
      <c r="J80" s="101">
        <v>0.1124</v>
      </c>
      <c r="K80" s="42"/>
      <c r="L80" s="106"/>
    </row>
    <row r="81" spans="1:12" ht="16.899999999999999" customHeight="1" x14ac:dyDescent="0.25">
      <c r="B81" s="38"/>
      <c r="C81" s="38"/>
      <c r="D81" s="95" t="s">
        <v>77</v>
      </c>
      <c r="E81" s="96" t="s">
        <v>44</v>
      </c>
      <c r="F81" s="126">
        <v>300000000</v>
      </c>
      <c r="G81" s="104">
        <v>12</v>
      </c>
      <c r="H81" s="99" t="s">
        <v>144</v>
      </c>
      <c r="I81" s="102"/>
      <c r="J81" s="101">
        <v>0.1129</v>
      </c>
      <c r="K81" s="42"/>
      <c r="L81" s="106"/>
    </row>
    <row r="82" spans="1:12" ht="16.899999999999999" customHeight="1" x14ac:dyDescent="0.25">
      <c r="B82" s="38"/>
      <c r="C82" s="38"/>
      <c r="D82" s="95" t="s">
        <v>79</v>
      </c>
      <c r="E82" s="96" t="s">
        <v>43</v>
      </c>
      <c r="F82" s="126">
        <v>400000000</v>
      </c>
      <c r="G82" s="104">
        <v>12</v>
      </c>
      <c r="H82" s="99" t="s">
        <v>145</v>
      </c>
      <c r="I82" s="102"/>
      <c r="J82" s="101">
        <v>0.11310000000000001</v>
      </c>
      <c r="K82" s="42"/>
      <c r="L82" s="106"/>
    </row>
    <row r="83" spans="1:12" ht="16.899999999999999" customHeight="1" x14ac:dyDescent="0.25">
      <c r="B83" s="38"/>
      <c r="C83" s="38"/>
      <c r="D83" s="95" t="s">
        <v>81</v>
      </c>
      <c r="E83" s="96" t="s">
        <v>39</v>
      </c>
      <c r="F83" s="126">
        <v>200000000</v>
      </c>
      <c r="G83" s="104">
        <v>12</v>
      </c>
      <c r="H83" s="99" t="s">
        <v>146</v>
      </c>
      <c r="I83" s="102"/>
      <c r="J83" s="101">
        <v>0.115</v>
      </c>
      <c r="K83" s="42"/>
      <c r="L83" s="106"/>
    </row>
    <row r="84" spans="1:12" ht="16.899999999999999" customHeight="1" x14ac:dyDescent="0.25">
      <c r="B84" s="38"/>
      <c r="C84" s="38"/>
      <c r="D84" s="95" t="s">
        <v>83</v>
      </c>
      <c r="E84" s="96" t="s">
        <v>44</v>
      </c>
      <c r="F84" s="126">
        <v>200000000</v>
      </c>
      <c r="G84" s="104">
        <v>12</v>
      </c>
      <c r="H84" s="99" t="s">
        <v>157</v>
      </c>
      <c r="I84" s="102"/>
      <c r="J84" s="172">
        <v>0.1158</v>
      </c>
      <c r="K84" s="42"/>
      <c r="L84" s="106"/>
    </row>
    <row r="85" spans="1:12" ht="16.899999999999999" customHeight="1" x14ac:dyDescent="0.25">
      <c r="B85" s="38"/>
      <c r="C85" s="38"/>
      <c r="D85" s="95" t="s">
        <v>85</v>
      </c>
      <c r="E85" s="96" t="s">
        <v>44</v>
      </c>
      <c r="F85" s="126">
        <v>300000000</v>
      </c>
      <c r="G85" s="104">
        <v>12</v>
      </c>
      <c r="H85" s="99" t="s">
        <v>158</v>
      </c>
      <c r="I85" s="102"/>
      <c r="J85" s="172">
        <v>0.1173</v>
      </c>
      <c r="K85" s="42"/>
      <c r="L85" s="106"/>
    </row>
    <row r="86" spans="1:12" ht="16.899999999999999" customHeight="1" x14ac:dyDescent="0.25">
      <c r="B86" s="38"/>
      <c r="C86" s="38"/>
      <c r="D86" s="95" t="s">
        <v>86</v>
      </c>
      <c r="E86" s="96" t="s">
        <v>39</v>
      </c>
      <c r="F86" s="126">
        <v>250000000</v>
      </c>
      <c r="G86" s="104">
        <v>12</v>
      </c>
      <c r="H86" s="99" t="s">
        <v>159</v>
      </c>
      <c r="I86" s="102"/>
      <c r="J86" s="172">
        <v>0.1159</v>
      </c>
      <c r="K86" s="42"/>
      <c r="L86" s="106"/>
    </row>
    <row r="87" spans="1:12" ht="16.899999999999999" customHeight="1" x14ac:dyDescent="0.25">
      <c r="B87" s="38"/>
      <c r="C87" s="38"/>
      <c r="D87" s="95" t="s">
        <v>88</v>
      </c>
      <c r="E87" s="96" t="s">
        <v>151</v>
      </c>
      <c r="F87" s="126">
        <v>250000000</v>
      </c>
      <c r="G87" s="104">
        <v>12</v>
      </c>
      <c r="H87" s="99" t="s">
        <v>160</v>
      </c>
      <c r="I87" s="102"/>
      <c r="J87" s="172">
        <v>0.1149</v>
      </c>
      <c r="K87" s="42"/>
      <c r="L87" s="106"/>
    </row>
    <row r="88" spans="1:12" ht="16.899999999999999" customHeight="1" x14ac:dyDescent="0.25">
      <c r="B88" s="38"/>
      <c r="C88" s="38"/>
      <c r="D88" s="95" t="s">
        <v>90</v>
      </c>
      <c r="E88" s="96" t="s">
        <v>39</v>
      </c>
      <c r="F88" s="126">
        <v>500000000</v>
      </c>
      <c r="G88" s="104">
        <v>12</v>
      </c>
      <c r="H88" s="99" t="s">
        <v>161</v>
      </c>
      <c r="I88" s="102"/>
      <c r="J88" s="172">
        <v>0.11749999999999999</v>
      </c>
      <c r="K88" s="42"/>
      <c r="L88" s="106"/>
    </row>
    <row r="89" spans="1:12" ht="16.899999999999999" customHeight="1" x14ac:dyDescent="0.25">
      <c r="B89" s="38"/>
      <c r="C89" s="38"/>
      <c r="D89" s="95" t="s">
        <v>92</v>
      </c>
      <c r="E89" s="96" t="s">
        <v>39</v>
      </c>
      <c r="F89" s="126">
        <v>50000000</v>
      </c>
      <c r="G89" s="104">
        <v>12</v>
      </c>
      <c r="H89" s="99" t="s">
        <v>162</v>
      </c>
      <c r="I89" s="102"/>
      <c r="J89" s="172">
        <v>0.11849999999999999</v>
      </c>
      <c r="K89" s="42"/>
      <c r="L89" s="106"/>
    </row>
    <row r="90" spans="1:12" ht="16.899999999999999" customHeight="1" x14ac:dyDescent="0.25">
      <c r="B90" s="38"/>
      <c r="C90" s="38"/>
      <c r="D90" s="95" t="s">
        <v>94</v>
      </c>
      <c r="E90" s="96" t="s">
        <v>151</v>
      </c>
      <c r="F90" s="126">
        <v>250000000</v>
      </c>
      <c r="G90" s="104">
        <v>12</v>
      </c>
      <c r="H90" s="99" t="s">
        <v>163</v>
      </c>
      <c r="I90" s="102"/>
      <c r="J90" s="172">
        <v>0.1153</v>
      </c>
      <c r="K90" s="42"/>
      <c r="L90" s="106"/>
    </row>
    <row r="91" spans="1:12" ht="16.899999999999999" customHeight="1" x14ac:dyDescent="0.25">
      <c r="B91" s="38"/>
      <c r="C91" s="38"/>
      <c r="D91" s="10"/>
      <c r="E91" s="40"/>
      <c r="F91" s="111"/>
      <c r="G91" s="108"/>
      <c r="H91" s="10"/>
      <c r="I91" s="109"/>
      <c r="J91" s="110"/>
      <c r="K91" s="42"/>
      <c r="L91" s="106"/>
    </row>
    <row r="92" spans="1:12" ht="16.899999999999999" customHeight="1" x14ac:dyDescent="0.25">
      <c r="B92" s="38"/>
      <c r="C92" s="38"/>
      <c r="D92" s="10"/>
      <c r="E92" s="40"/>
      <c r="F92" s="111"/>
      <c r="G92" s="108"/>
      <c r="H92" s="10"/>
      <c r="I92" s="109"/>
      <c r="J92" s="110"/>
      <c r="K92" s="42"/>
      <c r="L92" s="106"/>
    </row>
    <row r="93" spans="1:12" ht="16.899999999999999" customHeight="1" x14ac:dyDescent="0.25">
      <c r="B93" s="38"/>
      <c r="C93" s="38"/>
      <c r="D93" s="10"/>
      <c r="E93" s="40"/>
      <c r="F93" s="111"/>
      <c r="G93" s="108"/>
      <c r="H93" s="10"/>
      <c r="I93" s="109"/>
      <c r="J93" s="110"/>
      <c r="K93" s="42"/>
      <c r="L93" s="106"/>
    </row>
    <row r="94" spans="1:12" ht="16.899999999999999" customHeight="1" x14ac:dyDescent="0.25">
      <c r="B94" s="38"/>
      <c r="C94" s="38"/>
      <c r="D94" s="10"/>
      <c r="E94" s="40"/>
      <c r="F94" s="111"/>
      <c r="G94" s="108"/>
      <c r="H94" s="10"/>
      <c r="I94" s="109"/>
      <c r="J94" s="110"/>
      <c r="K94" s="42"/>
      <c r="L94" s="106"/>
    </row>
    <row r="95" spans="1:12" ht="11.45" customHeight="1" x14ac:dyDescent="0.25">
      <c r="B95" s="38"/>
      <c r="C95" s="38"/>
      <c r="D95" s="10"/>
      <c r="E95" s="40"/>
      <c r="F95" s="111"/>
      <c r="G95" s="10"/>
      <c r="H95" s="10"/>
      <c r="I95" s="112"/>
      <c r="J95" s="110"/>
      <c r="K95" s="42"/>
      <c r="L95" s="94"/>
    </row>
    <row r="96" spans="1:12" ht="20.25" customHeight="1" x14ac:dyDescent="0.25">
      <c r="A96" s="201" t="s">
        <v>134</v>
      </c>
      <c r="B96" s="201"/>
      <c r="C96" s="201"/>
      <c r="D96" s="201"/>
      <c r="E96" s="201"/>
      <c r="F96" s="201"/>
      <c r="G96" s="201"/>
      <c r="H96" s="201"/>
      <c r="I96" s="201"/>
      <c r="J96" s="201"/>
      <c r="K96" s="201"/>
      <c r="L96" s="201"/>
    </row>
    <row r="97" spans="1:19" ht="20.25" customHeight="1" x14ac:dyDescent="0.25">
      <c r="A97" s="201"/>
      <c r="B97" s="201"/>
      <c r="C97" s="201"/>
      <c r="D97" s="201"/>
      <c r="E97" s="201"/>
      <c r="F97" s="201"/>
      <c r="G97" s="201"/>
      <c r="H97" s="201"/>
      <c r="I97" s="201"/>
      <c r="J97" s="201"/>
      <c r="K97" s="201"/>
      <c r="L97" s="201"/>
    </row>
    <row r="98" spans="1:19" x14ac:dyDescent="0.25">
      <c r="A98" s="113" t="s">
        <v>135</v>
      </c>
      <c r="C98" s="113"/>
      <c r="D98" s="113"/>
      <c r="E98" s="113"/>
      <c r="F98" s="113"/>
      <c r="G98" s="113"/>
      <c r="H98" s="113"/>
      <c r="I98" s="113"/>
      <c r="J98" s="113"/>
      <c r="K98" s="113"/>
      <c r="L98" s="113"/>
    </row>
    <row r="99" spans="1:19" x14ac:dyDescent="0.25">
      <c r="A99" s="114" t="s">
        <v>136</v>
      </c>
      <c r="C99" s="115"/>
      <c r="D99" s="115"/>
      <c r="E99" s="115"/>
      <c r="F99" s="116"/>
      <c r="G99" s="115"/>
      <c r="H99" s="115"/>
      <c r="I99" s="116"/>
      <c r="J99" s="115"/>
      <c r="K99" s="115"/>
      <c r="L99" s="115"/>
    </row>
    <row r="100" spans="1:19" x14ac:dyDescent="0.25">
      <c r="A100" s="201" t="s">
        <v>164</v>
      </c>
      <c r="B100" s="201"/>
      <c r="C100" s="201"/>
      <c r="D100" s="201"/>
      <c r="E100" s="201"/>
      <c r="F100" s="201"/>
      <c r="G100" s="201"/>
      <c r="H100" s="201"/>
      <c r="I100" s="201"/>
      <c r="J100" s="201"/>
      <c r="K100" s="201"/>
      <c r="L100" s="201"/>
      <c r="N100" s="44"/>
    </row>
    <row r="101" spans="1:19" ht="76.5" customHeight="1" x14ac:dyDescent="0.25">
      <c r="A101" s="201"/>
      <c r="B101" s="201"/>
      <c r="C101" s="201"/>
      <c r="D101" s="201"/>
      <c r="E101" s="201"/>
      <c r="F101" s="201"/>
      <c r="G101" s="201"/>
      <c r="H101" s="201"/>
      <c r="I101" s="201"/>
      <c r="J101" s="201"/>
      <c r="K101" s="201"/>
      <c r="L101" s="201"/>
    </row>
    <row r="102" spans="1:19" ht="33" customHeight="1" x14ac:dyDescent="0.25">
      <c r="A102" s="202" t="s">
        <v>165</v>
      </c>
      <c r="B102" s="202"/>
      <c r="C102" s="202"/>
      <c r="D102" s="202"/>
      <c r="E102" s="202"/>
      <c r="F102" s="202"/>
      <c r="G102" s="202"/>
      <c r="H102" s="202"/>
      <c r="I102" s="202"/>
      <c r="J102" s="202"/>
      <c r="K102" s="202"/>
      <c r="L102" s="202"/>
    </row>
    <row r="103" spans="1:19" ht="20.25" customHeight="1" x14ac:dyDescent="0.25">
      <c r="A103" s="117"/>
      <c r="B103" s="118"/>
    </row>
    <row r="104" spans="1:19" ht="27.6" customHeight="1" x14ac:dyDescent="0.25">
      <c r="A104" s="187"/>
      <c r="B104" s="187"/>
      <c r="C104" s="187"/>
      <c r="D104" s="187"/>
      <c r="E104" s="187"/>
      <c r="F104" s="187"/>
      <c r="G104" s="187"/>
      <c r="H104" s="187"/>
      <c r="I104" s="187"/>
      <c r="J104" s="187"/>
      <c r="K104" s="187"/>
      <c r="L104" s="187"/>
      <c r="M104" s="187"/>
      <c r="N104" s="187"/>
      <c r="O104" s="187"/>
    </row>
    <row r="105" spans="1:19" x14ac:dyDescent="0.25">
      <c r="A105" s="187"/>
      <c r="B105" s="187"/>
      <c r="C105" s="187"/>
      <c r="D105" s="187"/>
      <c r="E105" s="187"/>
      <c r="F105" s="187"/>
      <c r="G105" s="187"/>
      <c r="H105" s="187"/>
      <c r="I105" s="187"/>
      <c r="J105" s="187"/>
      <c r="K105" s="187"/>
      <c r="L105" s="187"/>
      <c r="M105" s="187"/>
      <c r="N105" s="187"/>
      <c r="O105" s="187"/>
    </row>
    <row r="107" spans="1:19" x14ac:dyDescent="0.25">
      <c r="E107" s="187"/>
      <c r="F107" s="187"/>
      <c r="G107" s="187"/>
      <c r="H107" s="187"/>
      <c r="I107" s="187"/>
      <c r="J107" s="187"/>
      <c r="K107" s="187"/>
      <c r="L107" s="187"/>
      <c r="M107" s="187"/>
      <c r="N107" s="187"/>
      <c r="O107" s="187"/>
      <c r="P107" s="187"/>
      <c r="Q107" s="187"/>
      <c r="R107" s="187"/>
      <c r="S107" s="187"/>
    </row>
    <row r="108" spans="1:19" x14ac:dyDescent="0.25">
      <c r="E108" s="187"/>
      <c r="F108" s="187"/>
      <c r="G108" s="187"/>
      <c r="H108" s="187"/>
      <c r="I108" s="187"/>
      <c r="J108" s="187"/>
      <c r="K108" s="187"/>
      <c r="L108" s="187"/>
      <c r="M108" s="187"/>
      <c r="N108" s="187"/>
      <c r="O108" s="187"/>
      <c r="P108" s="187"/>
      <c r="Q108" s="187"/>
      <c r="R108" s="187"/>
      <c r="S108" s="187"/>
    </row>
  </sheetData>
  <mergeCells count="16">
    <mergeCell ref="E107:S108"/>
    <mergeCell ref="B1:L1"/>
    <mergeCell ref="B2:L2"/>
    <mergeCell ref="B3:L3"/>
    <mergeCell ref="B4:L4"/>
    <mergeCell ref="B5:E5"/>
    <mergeCell ref="D75:E76"/>
    <mergeCell ref="F75:F76"/>
    <mergeCell ref="G75:G76"/>
    <mergeCell ref="H75:H76"/>
    <mergeCell ref="I75:I76"/>
    <mergeCell ref="J75:J76"/>
    <mergeCell ref="A96:L97"/>
    <mergeCell ref="A100:L101"/>
    <mergeCell ref="A102:L102"/>
    <mergeCell ref="A104:O10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8953F-FA44-404F-A957-51A3529ADF6B}">
  <sheetPr>
    <pageSetUpPr fitToPage="1"/>
  </sheetPr>
  <dimension ref="A1:S98"/>
  <sheetViews>
    <sheetView showGridLines="0" zoomScale="85" zoomScaleNormal="85" workbookViewId="0">
      <selection activeCell="I57" sqref="I57"/>
    </sheetView>
  </sheetViews>
  <sheetFormatPr baseColWidth="10" defaultColWidth="11.42578125" defaultRowHeight="15" outlineLevelRow="1" x14ac:dyDescent="0.25"/>
  <cols>
    <col min="1" max="1" width="3.7109375" customWidth="1"/>
    <col min="2" max="2" width="4.5703125" customWidth="1"/>
    <col min="3" max="3" width="2.7109375" customWidth="1"/>
    <col min="4" max="4" width="5" customWidth="1"/>
    <col min="5" max="5" width="31.28515625" customWidth="1"/>
    <col min="6" max="6" width="18.28515625" bestFit="1" customWidth="1"/>
    <col min="7" max="7" width="16.140625" bestFit="1" customWidth="1"/>
    <col min="8" max="8" width="17.140625" customWidth="1"/>
    <col min="9" max="9" width="16.140625" bestFit="1" customWidth="1"/>
    <col min="10" max="10" width="18.140625" bestFit="1" customWidth="1"/>
    <col min="11" max="11" width="17.28515625" customWidth="1"/>
    <col min="12" max="12" width="16.7109375" customWidth="1"/>
    <col min="13" max="13" width="3.42578125" customWidth="1"/>
    <col min="14" max="14" width="19.5703125" style="19" customWidth="1"/>
    <col min="15" max="15" width="17.42578125" style="19" bestFit="1" customWidth="1"/>
    <col min="16" max="16" width="17.7109375" style="19" bestFit="1" customWidth="1"/>
    <col min="17" max="17" width="17.85546875" bestFit="1" customWidth="1"/>
    <col min="18" max="18" width="15.140625" bestFit="1" customWidth="1"/>
  </cols>
  <sheetData>
    <row r="1" spans="2:16" ht="20.45" customHeight="1" x14ac:dyDescent="0.25">
      <c r="B1" s="188" t="s">
        <v>22</v>
      </c>
      <c r="C1" s="188"/>
      <c r="D1" s="188"/>
      <c r="E1" s="188"/>
      <c r="F1" s="188"/>
      <c r="G1" s="188"/>
      <c r="H1" s="188"/>
      <c r="I1" s="188"/>
      <c r="J1" s="188"/>
      <c r="K1" s="188"/>
      <c r="L1" s="188"/>
    </row>
    <row r="2" spans="2:16" ht="15" customHeight="1" x14ac:dyDescent="0.25">
      <c r="B2" s="189" t="s">
        <v>23</v>
      </c>
      <c r="C2" s="189"/>
      <c r="D2" s="189"/>
      <c r="E2" s="189"/>
      <c r="F2" s="189"/>
      <c r="G2" s="189"/>
      <c r="H2" s="189"/>
      <c r="I2" s="189"/>
      <c r="J2" s="189"/>
      <c r="K2" s="189"/>
      <c r="L2" s="189"/>
    </row>
    <row r="3" spans="2:16" ht="16.149999999999999" customHeight="1" x14ac:dyDescent="0.25">
      <c r="B3" s="190" t="s">
        <v>167</v>
      </c>
      <c r="C3" s="190"/>
      <c r="D3" s="190"/>
      <c r="E3" s="190"/>
      <c r="F3" s="190"/>
      <c r="G3" s="190"/>
      <c r="H3" s="190"/>
      <c r="I3" s="190"/>
      <c r="J3" s="190"/>
      <c r="K3" s="190"/>
      <c r="L3" s="190"/>
    </row>
    <row r="4" spans="2:16" ht="12.6" customHeight="1" x14ac:dyDescent="0.25">
      <c r="B4" s="191" t="s">
        <v>25</v>
      </c>
      <c r="C4" s="191"/>
      <c r="D4" s="191"/>
      <c r="E4" s="191"/>
      <c r="F4" s="191"/>
      <c r="G4" s="191"/>
      <c r="H4" s="191"/>
      <c r="I4" s="191"/>
      <c r="J4" s="191"/>
      <c r="K4" s="191"/>
      <c r="L4" s="191"/>
    </row>
    <row r="5" spans="2:16" ht="73.900000000000006" customHeight="1" x14ac:dyDescent="0.25">
      <c r="B5" s="192" t="s">
        <v>26</v>
      </c>
      <c r="C5" s="193"/>
      <c r="D5" s="193"/>
      <c r="E5" s="194"/>
      <c r="F5" s="175" t="s">
        <v>168</v>
      </c>
      <c r="G5" s="175" t="s">
        <v>28</v>
      </c>
      <c r="H5" s="175" t="s">
        <v>29</v>
      </c>
      <c r="I5" s="175" t="s">
        <v>30</v>
      </c>
      <c r="J5" s="175" t="s">
        <v>31</v>
      </c>
      <c r="K5" s="175" t="s">
        <v>32</v>
      </c>
      <c r="L5" s="175" t="s">
        <v>33</v>
      </c>
    </row>
    <row r="6" spans="2:16" ht="16.899999999999999" customHeight="1" x14ac:dyDescent="0.25">
      <c r="B6" s="21" t="s">
        <v>34</v>
      </c>
      <c r="C6" s="22"/>
      <c r="D6" s="22"/>
      <c r="E6" s="22"/>
      <c r="F6" s="78">
        <f t="shared" ref="F6:L6" si="0">SUM(F7,F24)</f>
        <v>34751271937.763519</v>
      </c>
      <c r="G6" s="78">
        <f t="shared" si="0"/>
        <v>3853910609.5299997</v>
      </c>
      <c r="H6" s="78">
        <f>SUM(H7,H24)</f>
        <v>2015120394.177228</v>
      </c>
      <c r="I6" s="78">
        <f t="shared" si="0"/>
        <v>0</v>
      </c>
      <c r="J6" s="78">
        <f>SUM(J7,J24)</f>
        <v>36590062153.116295</v>
      </c>
      <c r="K6" s="78">
        <f>SUM(K7,K24)</f>
        <v>4226139517.1600242</v>
      </c>
      <c r="L6" s="24">
        <f t="shared" si="0"/>
        <v>0</v>
      </c>
      <c r="N6" s="129"/>
      <c r="O6" s="25"/>
    </row>
    <row r="7" spans="2:16" ht="16.899999999999999" customHeight="1" x14ac:dyDescent="0.25">
      <c r="B7" s="26"/>
      <c r="C7" s="27" t="s">
        <v>35</v>
      </c>
      <c r="D7" s="28"/>
      <c r="E7" s="28"/>
      <c r="F7" s="119">
        <f>SUM(F8,F20,F22)</f>
        <v>1650060000</v>
      </c>
      <c r="G7" s="120">
        <f>SUM(G8,G20,G22)</f>
        <v>1750000000</v>
      </c>
      <c r="H7" s="120">
        <f>SUM(H8,H20,H22)</f>
        <v>1706310000</v>
      </c>
      <c r="I7" s="120">
        <f>SUM(I8:I19)</f>
        <v>0</v>
      </c>
      <c r="J7" s="120">
        <f>SUM(J8,J20,J22)</f>
        <v>1693750000</v>
      </c>
      <c r="K7" s="30">
        <f>SUM(K8,K20,K22)</f>
        <v>163732415.76166666</v>
      </c>
      <c r="L7" s="31">
        <f>SUM(L8,L20,L22)</f>
        <v>0</v>
      </c>
      <c r="N7" s="129"/>
      <c r="O7" s="25"/>
    </row>
    <row r="8" spans="2:16" ht="15.6" customHeight="1" x14ac:dyDescent="0.25">
      <c r="B8" s="32"/>
      <c r="C8" s="1"/>
      <c r="D8" s="33" t="s">
        <v>36</v>
      </c>
      <c r="E8" s="34"/>
      <c r="F8" s="121">
        <f>SUM(F9:F18)</f>
        <v>1650060000</v>
      </c>
      <c r="G8" s="121">
        <f>SUM(G9:G18)</f>
        <v>1750000000</v>
      </c>
      <c r="H8" s="121">
        <f>SUM(H9:H18)</f>
        <v>1706310000</v>
      </c>
      <c r="I8" s="121">
        <v>0</v>
      </c>
      <c r="J8" s="121">
        <f>SUM(J9:J18)</f>
        <v>1693750000</v>
      </c>
      <c r="K8" s="35">
        <f>SUM(K9:K18)</f>
        <v>163732415.76166666</v>
      </c>
      <c r="L8" s="122">
        <f>SUM(L9:L15)</f>
        <v>0</v>
      </c>
      <c r="N8" s="129"/>
      <c r="O8" s="25"/>
    </row>
    <row r="9" spans="2:16" ht="16.149999999999999" customHeight="1" outlineLevel="1" x14ac:dyDescent="0.25">
      <c r="B9" s="37"/>
      <c r="C9" s="38"/>
      <c r="D9" s="39"/>
      <c r="E9" s="40" t="s">
        <v>44</v>
      </c>
      <c r="F9" s="42">
        <v>183340000</v>
      </c>
      <c r="G9" s="42">
        <v>0</v>
      </c>
      <c r="H9" s="42">
        <v>183340000</v>
      </c>
      <c r="I9" s="42">
        <v>0</v>
      </c>
      <c r="J9" s="42">
        <f>F9+G9-H9+I9</f>
        <v>0</v>
      </c>
      <c r="K9" s="41">
        <v>11028990.619722221</v>
      </c>
      <c r="L9" s="122">
        <f t="shared" ref="L9:L14" si="1">SUM(L10:L19)</f>
        <v>0</v>
      </c>
      <c r="N9" s="145"/>
      <c r="O9" s="45"/>
      <c r="P9" s="44"/>
    </row>
    <row r="10" spans="2:16" ht="16.149999999999999" customHeight="1" outlineLevel="1" x14ac:dyDescent="0.25">
      <c r="B10" s="37"/>
      <c r="C10" s="38"/>
      <c r="D10" s="39"/>
      <c r="E10" s="40" t="s">
        <v>44</v>
      </c>
      <c r="F10" s="42">
        <v>275010000</v>
      </c>
      <c r="G10" s="42">
        <v>0</v>
      </c>
      <c r="H10" s="42">
        <v>275010000</v>
      </c>
      <c r="I10" s="42">
        <v>0</v>
      </c>
      <c r="J10" s="42">
        <f>F10+G10-H10+I10</f>
        <v>0</v>
      </c>
      <c r="K10" s="41">
        <v>16541706.675416667</v>
      </c>
      <c r="L10" s="122">
        <f t="shared" si="1"/>
        <v>0</v>
      </c>
      <c r="N10" s="145"/>
      <c r="O10" s="45"/>
      <c r="P10" s="44"/>
    </row>
    <row r="11" spans="2:16" ht="16.149999999999999" customHeight="1" outlineLevel="1" x14ac:dyDescent="0.25">
      <c r="B11" s="37"/>
      <c r="C11" s="38"/>
      <c r="D11" s="39"/>
      <c r="E11" s="40" t="s">
        <v>39</v>
      </c>
      <c r="F11" s="42">
        <v>229175000</v>
      </c>
      <c r="G11" s="42">
        <v>0</v>
      </c>
      <c r="H11" s="42">
        <v>229175000</v>
      </c>
      <c r="I11" s="42">
        <v>0</v>
      </c>
      <c r="J11" s="42">
        <f t="shared" ref="J11:J14" si="2">F11+G11-H11+I11</f>
        <v>0</v>
      </c>
      <c r="K11" s="41">
        <v>13844596.636944445</v>
      </c>
      <c r="L11" s="122">
        <f t="shared" si="1"/>
        <v>0</v>
      </c>
      <c r="N11" s="145"/>
      <c r="O11" s="45"/>
      <c r="P11" s="44"/>
    </row>
    <row r="12" spans="2:16" ht="16.149999999999999" customHeight="1" outlineLevel="1" x14ac:dyDescent="0.25">
      <c r="B12" s="37"/>
      <c r="C12" s="38"/>
      <c r="D12" s="39"/>
      <c r="E12" s="40" t="s">
        <v>151</v>
      </c>
      <c r="F12" s="42">
        <v>229175000</v>
      </c>
      <c r="G12" s="42">
        <v>0</v>
      </c>
      <c r="H12" s="42">
        <v>229175000</v>
      </c>
      <c r="I12" s="42">
        <v>0</v>
      </c>
      <c r="J12" s="42">
        <f t="shared" si="2"/>
        <v>0</v>
      </c>
      <c r="K12" s="41">
        <v>13579231.372500001</v>
      </c>
      <c r="L12" s="122">
        <f t="shared" si="1"/>
        <v>0</v>
      </c>
      <c r="N12" s="145"/>
      <c r="O12" s="177"/>
      <c r="P12" s="44"/>
    </row>
    <row r="13" spans="2:16" ht="16.149999999999999" customHeight="1" outlineLevel="1" x14ac:dyDescent="0.25">
      <c r="B13" s="37"/>
      <c r="C13" s="38"/>
      <c r="D13" s="39"/>
      <c r="E13" s="40" t="s">
        <v>39</v>
      </c>
      <c r="F13" s="42">
        <v>458350000</v>
      </c>
      <c r="G13" s="42">
        <v>0</v>
      </c>
      <c r="H13" s="42">
        <v>458350000</v>
      </c>
      <c r="I13" s="42">
        <v>0</v>
      </c>
      <c r="J13" s="42">
        <f t="shared" si="2"/>
        <v>0</v>
      </c>
      <c r="K13" s="41">
        <v>69320181.485972211</v>
      </c>
      <c r="L13" s="122">
        <f t="shared" si="1"/>
        <v>0</v>
      </c>
      <c r="N13" s="44"/>
      <c r="O13" s="45"/>
      <c r="P13" s="44"/>
    </row>
    <row r="14" spans="2:16" ht="16.149999999999999" customHeight="1" outlineLevel="1" x14ac:dyDescent="0.25">
      <c r="B14" s="37"/>
      <c r="C14" s="38"/>
      <c r="D14" s="39"/>
      <c r="E14" s="40" t="s">
        <v>39</v>
      </c>
      <c r="F14" s="42">
        <v>45835000</v>
      </c>
      <c r="G14" s="42">
        <v>0</v>
      </c>
      <c r="H14" s="42">
        <v>45835000</v>
      </c>
      <c r="I14" s="42">
        <v>0</v>
      </c>
      <c r="J14" s="42">
        <f t="shared" si="2"/>
        <v>0</v>
      </c>
      <c r="K14" s="41">
        <v>2790279.913263889</v>
      </c>
      <c r="L14" s="122">
        <f t="shared" si="1"/>
        <v>0</v>
      </c>
      <c r="N14" s="44"/>
      <c r="O14" s="45"/>
      <c r="P14" s="44"/>
    </row>
    <row r="15" spans="2:16" ht="16.149999999999999" customHeight="1" outlineLevel="1" x14ac:dyDescent="0.25">
      <c r="B15" s="37"/>
      <c r="C15" s="38"/>
      <c r="D15" s="39"/>
      <c r="E15" s="40" t="s">
        <v>151</v>
      </c>
      <c r="F15" s="42">
        <v>229175000</v>
      </c>
      <c r="G15" s="42">
        <v>0</v>
      </c>
      <c r="H15" s="42">
        <v>229175000</v>
      </c>
      <c r="I15" s="42">
        <v>0</v>
      </c>
      <c r="J15" s="42">
        <f>F15+G15-H15+I15</f>
        <v>0</v>
      </c>
      <c r="K15" s="41">
        <v>13708531.488402776</v>
      </c>
      <c r="L15" s="122">
        <f>SUM(L19:L25)</f>
        <v>0</v>
      </c>
      <c r="N15" s="44"/>
      <c r="O15" s="45"/>
      <c r="P15" s="44"/>
    </row>
    <row r="16" spans="2:16" ht="16.149999999999999" customHeight="1" outlineLevel="1" x14ac:dyDescent="0.25">
      <c r="B16" s="37"/>
      <c r="C16" s="38"/>
      <c r="D16" s="39"/>
      <c r="E16" s="40" t="s">
        <v>38</v>
      </c>
      <c r="F16" s="42">
        <v>0</v>
      </c>
      <c r="G16" s="42">
        <v>500000000</v>
      </c>
      <c r="H16" s="42">
        <v>25000000</v>
      </c>
      <c r="I16" s="42">
        <v>0</v>
      </c>
      <c r="J16" s="42">
        <f t="shared" ref="J16:J18" si="3">F16+G16-H16+I16</f>
        <v>475000000</v>
      </c>
      <c r="K16" s="41">
        <v>7264210.0694444422</v>
      </c>
      <c r="L16" s="122"/>
      <c r="N16" s="44"/>
      <c r="O16" s="45"/>
      <c r="P16" s="44"/>
    </row>
    <row r="17" spans="2:18" ht="16.149999999999999" customHeight="1" outlineLevel="1" x14ac:dyDescent="0.25">
      <c r="B17" s="37"/>
      <c r="C17" s="38"/>
      <c r="D17" s="39"/>
      <c r="E17" s="40" t="s">
        <v>42</v>
      </c>
      <c r="F17" s="42">
        <v>0</v>
      </c>
      <c r="G17" s="42">
        <v>500000000</v>
      </c>
      <c r="H17" s="42">
        <v>12500000</v>
      </c>
      <c r="I17" s="42">
        <v>0</v>
      </c>
      <c r="J17" s="42">
        <f t="shared" si="3"/>
        <v>487500000</v>
      </c>
      <c r="K17" s="41">
        <v>4663541.666666667</v>
      </c>
      <c r="L17" s="122"/>
      <c r="N17" s="44"/>
      <c r="O17" s="45"/>
      <c r="P17" s="44"/>
    </row>
    <row r="18" spans="2:18" ht="16.149999999999999" customHeight="1" outlineLevel="1" x14ac:dyDescent="0.25">
      <c r="B18" s="37"/>
      <c r="C18" s="38"/>
      <c r="D18" s="39"/>
      <c r="E18" s="40" t="s">
        <v>169</v>
      </c>
      <c r="F18" s="42">
        <v>0</v>
      </c>
      <c r="G18" s="42">
        <v>750000000</v>
      </c>
      <c r="H18" s="42">
        <v>18750000</v>
      </c>
      <c r="I18" s="42">
        <v>0</v>
      </c>
      <c r="J18" s="42">
        <f t="shared" si="3"/>
        <v>731250000</v>
      </c>
      <c r="K18" s="41">
        <v>10991145.833333334</v>
      </c>
      <c r="L18" s="122"/>
      <c r="N18" s="44"/>
      <c r="O18" s="45"/>
      <c r="P18" s="44"/>
    </row>
    <row r="19" spans="2:18" ht="12.6" customHeight="1" x14ac:dyDescent="0.25">
      <c r="B19" s="47"/>
      <c r="C19" s="38"/>
      <c r="D19" s="39"/>
      <c r="E19" s="40"/>
      <c r="F19" s="41"/>
      <c r="G19" s="41"/>
      <c r="H19" s="41"/>
      <c r="I19" s="48"/>
      <c r="J19" s="48"/>
      <c r="K19" s="48"/>
      <c r="L19" s="43"/>
      <c r="N19"/>
      <c r="O19" s="49"/>
      <c r="P19" s="44"/>
    </row>
    <row r="20" spans="2:18" x14ac:dyDescent="0.25">
      <c r="B20" s="47"/>
      <c r="C20" s="38"/>
      <c r="D20" s="38" t="s">
        <v>45</v>
      </c>
      <c r="E20" s="39"/>
      <c r="F20" s="50">
        <f>SUM(F21)</f>
        <v>0</v>
      </c>
      <c r="G20" s="50">
        <f t="shared" ref="G20:L20" si="4">SUM(G21)</f>
        <v>0</v>
      </c>
      <c r="H20" s="50">
        <f>SUM(H21)</f>
        <v>0</v>
      </c>
      <c r="I20" s="50">
        <f t="shared" si="4"/>
        <v>0</v>
      </c>
      <c r="J20" s="50">
        <f t="shared" si="4"/>
        <v>0</v>
      </c>
      <c r="K20" s="50">
        <f t="shared" si="4"/>
        <v>0</v>
      </c>
      <c r="L20" s="51">
        <f t="shared" si="4"/>
        <v>0</v>
      </c>
      <c r="O20" s="25"/>
    </row>
    <row r="21" spans="2:18" outlineLevel="1" x14ac:dyDescent="0.25">
      <c r="B21" s="47"/>
      <c r="C21" s="38"/>
      <c r="D21" s="38"/>
      <c r="E21" s="39"/>
      <c r="F21" s="50"/>
      <c r="G21" s="41"/>
      <c r="H21" s="48"/>
      <c r="I21" s="48"/>
      <c r="J21" s="48"/>
      <c r="K21" s="48"/>
      <c r="L21" s="43"/>
      <c r="O21" s="25"/>
    </row>
    <row r="22" spans="2:18" x14ac:dyDescent="0.25">
      <c r="B22" s="32"/>
      <c r="C22" s="38"/>
      <c r="D22" s="38" t="s">
        <v>46</v>
      </c>
      <c r="E22" s="39"/>
      <c r="F22" s="50">
        <f>SUM(F23)</f>
        <v>0</v>
      </c>
      <c r="G22" s="50">
        <f t="shared" ref="G22:L22" si="5">SUM(G23)</f>
        <v>0</v>
      </c>
      <c r="H22" s="50">
        <f t="shared" si="5"/>
        <v>0</v>
      </c>
      <c r="I22" s="50">
        <f t="shared" si="5"/>
        <v>0</v>
      </c>
      <c r="J22" s="50">
        <f t="shared" si="5"/>
        <v>0</v>
      </c>
      <c r="K22" s="50">
        <f t="shared" si="5"/>
        <v>0</v>
      </c>
      <c r="L22" s="51">
        <f t="shared" si="5"/>
        <v>0</v>
      </c>
      <c r="O22" s="25"/>
    </row>
    <row r="23" spans="2:18" outlineLevel="1" x14ac:dyDescent="0.25">
      <c r="B23" s="32"/>
      <c r="C23" s="38"/>
      <c r="D23" s="38"/>
      <c r="E23" s="39"/>
      <c r="F23" s="50"/>
      <c r="G23" s="41"/>
      <c r="H23" s="48"/>
      <c r="I23" s="48"/>
      <c r="J23" s="48"/>
      <c r="K23" s="48"/>
      <c r="L23" s="43"/>
    </row>
    <row r="24" spans="2:18" ht="18.600000000000001" customHeight="1" x14ac:dyDescent="0.25">
      <c r="B24" s="52"/>
      <c r="C24" s="53" t="s">
        <v>47</v>
      </c>
      <c r="D24" s="53"/>
      <c r="E24" s="53"/>
      <c r="F24" s="54">
        <f t="shared" ref="F24:K24" si="6">SUM(F25,F59,F61)+F48+F56</f>
        <v>33101211937.763519</v>
      </c>
      <c r="G24" s="54">
        <f t="shared" si="6"/>
        <v>2103910609.5299997</v>
      </c>
      <c r="H24" s="54">
        <f t="shared" si="6"/>
        <v>308810394.17722785</v>
      </c>
      <c r="I24" s="54">
        <f t="shared" si="6"/>
        <v>0</v>
      </c>
      <c r="J24" s="54">
        <f t="shared" si="6"/>
        <v>34896312153.116295</v>
      </c>
      <c r="K24" s="54">
        <f t="shared" si="6"/>
        <v>4062407101.3983574</v>
      </c>
      <c r="L24" s="55">
        <f>SUM(L25,L59,L61)</f>
        <v>0</v>
      </c>
      <c r="N24" s="49"/>
      <c r="O24" s="25"/>
      <c r="P24" s="25"/>
      <c r="Q24" s="25"/>
      <c r="R24" s="146"/>
    </row>
    <row r="25" spans="2:18" ht="18.600000000000001" customHeight="1" x14ac:dyDescent="0.25">
      <c r="B25" s="32"/>
      <c r="C25" s="1"/>
      <c r="D25" s="53" t="s">
        <v>48</v>
      </c>
      <c r="E25" s="34"/>
      <c r="F25" s="56">
        <f t="shared" ref="F25:L25" si="7">+SUM(F26:F46)</f>
        <v>32444694000.433517</v>
      </c>
      <c r="G25" s="56">
        <f t="shared" si="7"/>
        <v>1507559244.6799998</v>
      </c>
      <c r="H25" s="56">
        <f t="shared" si="7"/>
        <v>292561211.24371713</v>
      </c>
      <c r="I25" s="56">
        <f t="shared" si="7"/>
        <v>0</v>
      </c>
      <c r="J25" s="56">
        <f t="shared" si="7"/>
        <v>33659692033.869804</v>
      </c>
      <c r="K25" s="56">
        <f>+SUM(K26:K46)</f>
        <v>3932474083.8819742</v>
      </c>
      <c r="L25" s="55">
        <f t="shared" si="7"/>
        <v>0</v>
      </c>
      <c r="N25" s="178"/>
      <c r="O25" s="179"/>
      <c r="Q25" s="146"/>
      <c r="R25" s="146"/>
    </row>
    <row r="26" spans="2:18" ht="16.899999999999999" hidden="1" customHeight="1" x14ac:dyDescent="0.25">
      <c r="B26" s="32"/>
      <c r="C26" s="57"/>
      <c r="D26" s="58"/>
      <c r="E26" s="38"/>
      <c r="F26" s="42"/>
      <c r="G26" s="42"/>
      <c r="H26" s="61"/>
      <c r="I26" s="42"/>
      <c r="J26" s="42"/>
      <c r="K26" s="61"/>
      <c r="L26" s="60">
        <v>0</v>
      </c>
      <c r="N26" s="25"/>
      <c r="O26" s="25"/>
      <c r="P26"/>
      <c r="Q26" s="25"/>
    </row>
    <row r="27" spans="2:18" ht="16.899999999999999" customHeight="1" x14ac:dyDescent="0.25">
      <c r="B27" s="32"/>
      <c r="C27" s="57"/>
      <c r="D27" s="58"/>
      <c r="E27" s="38" t="s">
        <v>51</v>
      </c>
      <c r="F27" s="42">
        <v>2953307899.0000005</v>
      </c>
      <c r="G27" s="42">
        <v>0</v>
      </c>
      <c r="H27" s="59">
        <v>27115638.599999998</v>
      </c>
      <c r="I27" s="42">
        <v>0</v>
      </c>
      <c r="J27" s="42">
        <f>F27+G27-H27+I27</f>
        <v>2926192260.4000006</v>
      </c>
      <c r="K27" s="59">
        <v>346203040.34503448</v>
      </c>
      <c r="L27" s="60">
        <v>0</v>
      </c>
      <c r="N27"/>
      <c r="O27" s="146"/>
      <c r="P27"/>
      <c r="Q27" s="25"/>
    </row>
    <row r="28" spans="2:18" ht="16.899999999999999" customHeight="1" x14ac:dyDescent="0.25">
      <c r="B28" s="32"/>
      <c r="C28" s="57"/>
      <c r="D28" s="58"/>
      <c r="E28" s="38" t="s">
        <v>51</v>
      </c>
      <c r="F28" s="42">
        <v>1794675131.7742314</v>
      </c>
      <c r="G28" s="42">
        <v>0</v>
      </c>
      <c r="H28" s="59">
        <v>16477713.822711814</v>
      </c>
      <c r="I28" s="42">
        <v>0</v>
      </c>
      <c r="J28" s="42">
        <f t="shared" ref="J28:J34" si="8">F28+G28-H28+I28</f>
        <v>1778197417.9515197</v>
      </c>
      <c r="K28" s="59">
        <v>211285521.32375041</v>
      </c>
      <c r="L28" s="60">
        <v>0</v>
      </c>
      <c r="N28" s="25"/>
      <c r="O28" s="25"/>
      <c r="P28" s="25"/>
    </row>
    <row r="29" spans="2:18" ht="16.899999999999999" customHeight="1" x14ac:dyDescent="0.25">
      <c r="B29" s="32"/>
      <c r="C29" s="57"/>
      <c r="D29" s="58"/>
      <c r="E29" s="38" t="s">
        <v>42</v>
      </c>
      <c r="F29" s="42">
        <v>1328988554.3999996</v>
      </c>
      <c r="G29" s="42">
        <v>0</v>
      </c>
      <c r="H29" s="59">
        <v>12202037.399999999</v>
      </c>
      <c r="I29" s="42">
        <v>0</v>
      </c>
      <c r="J29" s="42">
        <f t="shared" si="8"/>
        <v>1316786516.9999995</v>
      </c>
      <c r="K29" s="59">
        <v>158197611.96005571</v>
      </c>
      <c r="L29" s="60">
        <v>0</v>
      </c>
      <c r="N29" s="25"/>
      <c r="O29" s="25"/>
      <c r="P29" s="25"/>
    </row>
    <row r="30" spans="2:18" ht="16.899999999999999" customHeight="1" x14ac:dyDescent="0.25">
      <c r="B30" s="32"/>
      <c r="C30" s="57"/>
      <c r="D30" s="58"/>
      <c r="E30" s="38" t="s">
        <v>42</v>
      </c>
      <c r="F30" s="42">
        <v>1722762941.571852</v>
      </c>
      <c r="G30" s="42">
        <v>0</v>
      </c>
      <c r="H30" s="59">
        <v>15817455.876666667</v>
      </c>
      <c r="I30" s="42">
        <v>0</v>
      </c>
      <c r="J30" s="42">
        <f t="shared" si="8"/>
        <v>1706945485.6951852</v>
      </c>
      <c r="K30" s="59">
        <v>205943353.48502621</v>
      </c>
      <c r="L30" s="60">
        <v>0</v>
      </c>
      <c r="N30" s="25"/>
      <c r="O30" s="25"/>
      <c r="P30" s="25"/>
    </row>
    <row r="31" spans="2:18" ht="16.899999999999999" customHeight="1" x14ac:dyDescent="0.25">
      <c r="B31" s="32"/>
      <c r="C31" s="57"/>
      <c r="D31" s="58"/>
      <c r="E31" s="38" t="s">
        <v>42</v>
      </c>
      <c r="F31" s="42">
        <v>1870428335.5925925</v>
      </c>
      <c r="G31" s="42">
        <v>0</v>
      </c>
      <c r="H31" s="59">
        <v>17173237.816666666</v>
      </c>
      <c r="I31" s="42">
        <v>0</v>
      </c>
      <c r="J31" s="42">
        <f t="shared" si="8"/>
        <v>1853255097.7759259</v>
      </c>
      <c r="K31" s="59">
        <v>225489940.86703268</v>
      </c>
      <c r="L31" s="60">
        <v>0</v>
      </c>
      <c r="N31" s="25"/>
      <c r="O31" s="25"/>
      <c r="P31" s="25"/>
    </row>
    <row r="32" spans="2:18" ht="16.899999999999999" customHeight="1" x14ac:dyDescent="0.25">
      <c r="B32" s="32"/>
      <c r="C32" s="57"/>
      <c r="D32" s="58"/>
      <c r="E32" s="38" t="s">
        <v>52</v>
      </c>
      <c r="F32" s="42">
        <v>4349701992.1788502</v>
      </c>
      <c r="G32" s="42">
        <v>0</v>
      </c>
      <c r="H32" s="59">
        <v>38316176.124674991</v>
      </c>
      <c r="I32" s="42">
        <v>0</v>
      </c>
      <c r="J32" s="42">
        <f t="shared" si="8"/>
        <v>4311385816.0541754</v>
      </c>
      <c r="K32" s="59">
        <v>512164899.8316167</v>
      </c>
      <c r="L32" s="60">
        <v>0</v>
      </c>
      <c r="N32" s="25"/>
      <c r="O32" s="25"/>
      <c r="P32" s="25"/>
    </row>
    <row r="33" spans="2:14" ht="16.899999999999999" customHeight="1" x14ac:dyDescent="0.25">
      <c r="B33" s="32"/>
      <c r="C33" s="57"/>
      <c r="D33" s="58"/>
      <c r="E33" s="38" t="s">
        <v>52</v>
      </c>
      <c r="F33" s="42">
        <v>4924376760</v>
      </c>
      <c r="G33" s="42">
        <v>0</v>
      </c>
      <c r="H33" s="59">
        <v>43378440</v>
      </c>
      <c r="I33" s="42">
        <v>0</v>
      </c>
      <c r="J33" s="42">
        <f t="shared" si="8"/>
        <v>4880998320</v>
      </c>
      <c r="K33" s="59">
        <v>574870564.84090245</v>
      </c>
      <c r="L33" s="60">
        <v>0</v>
      </c>
      <c r="N33" s="25"/>
    </row>
    <row r="34" spans="2:14" ht="16.899999999999999" customHeight="1" x14ac:dyDescent="0.25">
      <c r="B34" s="32"/>
      <c r="C34" s="57"/>
      <c r="D34" s="58"/>
      <c r="E34" s="38" t="s">
        <v>52</v>
      </c>
      <c r="F34" s="42">
        <v>4924376760</v>
      </c>
      <c r="G34" s="42">
        <v>0</v>
      </c>
      <c r="H34" s="59">
        <v>43378440</v>
      </c>
      <c r="I34" s="42">
        <v>0</v>
      </c>
      <c r="J34" s="42">
        <f t="shared" si="8"/>
        <v>4880998320</v>
      </c>
      <c r="K34" s="59">
        <v>577350882.93526959</v>
      </c>
      <c r="L34" s="60">
        <v>0</v>
      </c>
      <c r="N34" s="25"/>
    </row>
    <row r="35" spans="2:14" ht="16.899999999999999" customHeight="1" x14ac:dyDescent="0.25">
      <c r="B35" s="32"/>
      <c r="C35" s="57"/>
      <c r="D35" s="58"/>
      <c r="E35" s="38" t="s">
        <v>38</v>
      </c>
      <c r="F35" s="42">
        <v>486387622.60659742</v>
      </c>
      <c r="G35" s="42">
        <v>0</v>
      </c>
      <c r="H35" s="59">
        <v>4111093.8705620002</v>
      </c>
      <c r="I35" s="42">
        <v>0</v>
      </c>
      <c r="J35" s="42">
        <f>F35+G35-H35+I35</f>
        <v>482276528.73603541</v>
      </c>
      <c r="K35" s="59">
        <v>59003151.732909501</v>
      </c>
      <c r="L35" s="60">
        <v>0</v>
      </c>
      <c r="N35" s="25"/>
    </row>
    <row r="36" spans="2:14" ht="14.25" customHeight="1" x14ac:dyDescent="0.25">
      <c r="B36" s="32"/>
      <c r="C36" s="57"/>
      <c r="D36" s="58"/>
      <c r="E36" s="38" t="s">
        <v>39</v>
      </c>
      <c r="F36" s="42">
        <v>3353194857.4793978</v>
      </c>
      <c r="G36" s="42">
        <v>0</v>
      </c>
      <c r="H36" s="59">
        <v>25151390.942434996</v>
      </c>
      <c r="I36" s="42">
        <v>0</v>
      </c>
      <c r="J36" s="42">
        <f t="shared" ref="J36:J37" si="9">F36+G36-H36+I36</f>
        <v>3328043466.536963</v>
      </c>
      <c r="K36" s="59">
        <v>399885329.91732496</v>
      </c>
      <c r="L36" s="60">
        <v>0</v>
      </c>
      <c r="N36" s="25"/>
    </row>
    <row r="37" spans="2:14" ht="16.899999999999999" customHeight="1" x14ac:dyDescent="0.25">
      <c r="B37" s="32"/>
      <c r="C37" s="57"/>
      <c r="D37" s="58"/>
      <c r="E37" s="38" t="s">
        <v>51</v>
      </c>
      <c r="F37" s="42">
        <v>987777000</v>
      </c>
      <c r="G37" s="42">
        <v>0</v>
      </c>
      <c r="H37" s="59">
        <v>6853000</v>
      </c>
      <c r="I37" s="42">
        <v>0</v>
      </c>
      <c r="J37" s="42">
        <f t="shared" si="9"/>
        <v>980924000</v>
      </c>
      <c r="K37" s="59">
        <v>118856659.78400278</v>
      </c>
      <c r="L37" s="60">
        <v>0</v>
      </c>
      <c r="N37" s="25"/>
    </row>
    <row r="38" spans="2:14" ht="16.899999999999999" customHeight="1" x14ac:dyDescent="0.25">
      <c r="B38" s="32"/>
      <c r="C38" s="57"/>
      <c r="D38" s="58"/>
      <c r="E38" s="38" t="s">
        <v>51</v>
      </c>
      <c r="F38" s="42">
        <v>368180743.26999986</v>
      </c>
      <c r="G38" s="42">
        <v>0</v>
      </c>
      <c r="H38" s="59">
        <v>5687990</v>
      </c>
      <c r="I38" s="42">
        <v>0</v>
      </c>
      <c r="J38" s="42">
        <f>F38+G38-H38+I38</f>
        <v>362492753.26999986</v>
      </c>
      <c r="K38" s="59">
        <v>44146120.767437667</v>
      </c>
      <c r="L38" s="60">
        <v>0</v>
      </c>
      <c r="N38" s="25"/>
    </row>
    <row r="39" spans="2:14" ht="16.899999999999999" customHeight="1" x14ac:dyDescent="0.25">
      <c r="B39" s="32"/>
      <c r="C39" s="57"/>
      <c r="D39" s="58"/>
      <c r="E39" s="38" t="s">
        <v>50</v>
      </c>
      <c r="F39" s="42">
        <v>1167058459.6199999</v>
      </c>
      <c r="G39" s="42">
        <v>0</v>
      </c>
      <c r="H39" s="59">
        <v>10724419.960000001</v>
      </c>
      <c r="I39" s="42">
        <v>0</v>
      </c>
      <c r="J39" s="42">
        <f t="shared" ref="J39:J41" si="10">F39+G39-H39+I39</f>
        <v>1156334039.6599998</v>
      </c>
      <c r="K39" s="59">
        <v>137828249.72963724</v>
      </c>
      <c r="L39" s="60">
        <v>0</v>
      </c>
      <c r="N39" s="25"/>
    </row>
    <row r="40" spans="2:14" ht="16.899999999999999" customHeight="1" x14ac:dyDescent="0.25">
      <c r="B40" s="32"/>
      <c r="C40" s="57"/>
      <c r="D40" s="58"/>
      <c r="E40" s="38" t="s">
        <v>39</v>
      </c>
      <c r="F40" s="42">
        <v>1476653949.9400001</v>
      </c>
      <c r="G40" s="42">
        <v>0</v>
      </c>
      <c r="H40" s="59">
        <v>13557819.320000008</v>
      </c>
      <c r="I40" s="42">
        <v>0</v>
      </c>
      <c r="J40" s="42">
        <f t="shared" si="10"/>
        <v>1463096130.6200001</v>
      </c>
      <c r="K40" s="59">
        <v>177194825.41795388</v>
      </c>
      <c r="L40" s="60">
        <v>0</v>
      </c>
      <c r="N40" s="25"/>
    </row>
    <row r="41" spans="2:14" ht="16.899999999999999" customHeight="1" x14ac:dyDescent="0.25">
      <c r="B41" s="32"/>
      <c r="C41" s="57"/>
      <c r="D41" s="58"/>
      <c r="E41" s="38" t="s">
        <v>44</v>
      </c>
      <c r="F41" s="42">
        <v>489878743</v>
      </c>
      <c r="G41" s="42">
        <v>0</v>
      </c>
      <c r="H41" s="59">
        <v>3701000</v>
      </c>
      <c r="I41" s="42">
        <v>0</v>
      </c>
      <c r="J41" s="42">
        <f t="shared" si="10"/>
        <v>486177743</v>
      </c>
      <c r="K41" s="59">
        <v>58350151.56342259</v>
      </c>
      <c r="L41" s="60">
        <v>0</v>
      </c>
      <c r="N41" s="25"/>
    </row>
    <row r="42" spans="2:14" ht="16.899999999999999" customHeight="1" x14ac:dyDescent="0.25">
      <c r="B42" s="32"/>
      <c r="C42" s="57"/>
      <c r="D42" s="58"/>
      <c r="E42" s="38" t="s">
        <v>44</v>
      </c>
      <c r="F42" s="42">
        <v>246944250</v>
      </c>
      <c r="G42" s="42">
        <v>0</v>
      </c>
      <c r="H42" s="59">
        <v>1713250</v>
      </c>
      <c r="I42" s="42">
        <v>0</v>
      </c>
      <c r="J42" s="42">
        <f>F42+G42-H42+I42</f>
        <v>245231000</v>
      </c>
      <c r="K42" s="59">
        <v>29396081.289084021</v>
      </c>
      <c r="L42" s="60">
        <v>0</v>
      </c>
      <c r="N42" s="25"/>
    </row>
    <row r="43" spans="2:14" ht="16.899999999999999" customHeight="1" x14ac:dyDescent="0.25">
      <c r="B43" s="32"/>
      <c r="C43" s="57"/>
      <c r="D43" s="58"/>
      <c r="E43" s="38" t="s">
        <v>170</v>
      </c>
      <c r="F43" s="42">
        <v>0</v>
      </c>
      <c r="G43" s="42">
        <v>506326679.69</v>
      </c>
      <c r="H43" s="61">
        <v>2418889.4900000002</v>
      </c>
      <c r="I43" s="42">
        <v>0</v>
      </c>
      <c r="J43" s="42">
        <f t="shared" ref="J43:J46" si="11">F43+G43-H43+I43</f>
        <v>503907790.19999999</v>
      </c>
      <c r="K43" s="61">
        <v>31525359.419730239</v>
      </c>
      <c r="L43" s="60">
        <v>0</v>
      </c>
    </row>
    <row r="44" spans="2:14" ht="16.899999999999999" customHeight="1" x14ac:dyDescent="0.25">
      <c r="B44" s="32"/>
      <c r="C44" s="57"/>
      <c r="D44" s="58"/>
      <c r="E44" s="38" t="s">
        <v>171</v>
      </c>
      <c r="F44" s="42">
        <v>0</v>
      </c>
      <c r="G44" s="42">
        <v>506423655.19</v>
      </c>
      <c r="H44" s="61">
        <v>2419352.7800000003</v>
      </c>
      <c r="I44" s="42">
        <v>0</v>
      </c>
      <c r="J44" s="42">
        <f t="shared" si="11"/>
        <v>504004302.41000003</v>
      </c>
      <c r="K44" s="61">
        <v>31423603.769154806</v>
      </c>
      <c r="L44" s="60">
        <v>0</v>
      </c>
    </row>
    <row r="45" spans="2:14" ht="16.899999999999999" customHeight="1" x14ac:dyDescent="0.25">
      <c r="B45" s="32"/>
      <c r="C45" s="57"/>
      <c r="D45" s="58"/>
      <c r="E45" s="38" t="s">
        <v>43</v>
      </c>
      <c r="F45" s="42">
        <v>0</v>
      </c>
      <c r="G45" s="42">
        <v>247406367.19</v>
      </c>
      <c r="H45" s="61">
        <v>1181941.75</v>
      </c>
      <c r="I45" s="42">
        <v>0</v>
      </c>
      <c r="J45" s="42">
        <f>F45+G45-H45+I45</f>
        <v>246224425.44</v>
      </c>
      <c r="K45" s="61">
        <v>16881950.681020577</v>
      </c>
      <c r="L45" s="60">
        <v>0</v>
      </c>
    </row>
    <row r="46" spans="2:14" ht="16.899999999999999" customHeight="1" x14ac:dyDescent="0.25">
      <c r="B46" s="32"/>
      <c r="C46" s="57"/>
      <c r="D46" s="58"/>
      <c r="E46" s="38" t="s">
        <v>172</v>
      </c>
      <c r="F46" s="42">
        <v>0</v>
      </c>
      <c r="G46" s="42">
        <v>247402542.61000001</v>
      </c>
      <c r="H46" s="61">
        <v>1181923.49</v>
      </c>
      <c r="I46" s="42">
        <v>0</v>
      </c>
      <c r="J46" s="42">
        <f t="shared" si="11"/>
        <v>246220619.12</v>
      </c>
      <c r="K46" s="61">
        <v>16476784.221607627</v>
      </c>
      <c r="L46" s="60">
        <v>0</v>
      </c>
    </row>
    <row r="47" spans="2:14" ht="16.899999999999999" customHeight="1" x14ac:dyDescent="0.25">
      <c r="B47" s="32"/>
      <c r="C47" s="57"/>
      <c r="D47" s="58"/>
      <c r="E47" s="38"/>
      <c r="F47" s="42"/>
      <c r="G47" s="42"/>
      <c r="H47" s="61"/>
      <c r="I47" s="42"/>
      <c r="J47" s="42"/>
      <c r="K47" s="61"/>
      <c r="L47" s="60"/>
    </row>
    <row r="48" spans="2:14" ht="16.5" customHeight="1" x14ac:dyDescent="0.25">
      <c r="B48" s="32"/>
      <c r="C48" s="57"/>
      <c r="D48" s="53"/>
      <c r="E48" s="53" t="s">
        <v>152</v>
      </c>
      <c r="F48" s="56">
        <f>SUM(F49:F52)</f>
        <v>477869302.17999995</v>
      </c>
      <c r="G48" s="56">
        <f>SUM(G49:G54)</f>
        <v>500000000</v>
      </c>
      <c r="H48" s="56">
        <f>SUM(H49:H54)</f>
        <v>6842662.863510699</v>
      </c>
      <c r="I48" s="56">
        <f t="shared" ref="I48" si="12">SUM(I49:I52)</f>
        <v>0</v>
      </c>
      <c r="J48" s="56">
        <f>SUM(J49:J54)</f>
        <v>971026639.31648934</v>
      </c>
      <c r="K48" s="56">
        <f>SUM(K49:K54)</f>
        <v>101623138.5863834</v>
      </c>
      <c r="L48" s="60"/>
    </row>
    <row r="49" spans="2:15" x14ac:dyDescent="0.25">
      <c r="B49" s="32"/>
      <c r="C49" s="1"/>
      <c r="D49" s="1"/>
      <c r="E49" s="38" t="s">
        <v>173</v>
      </c>
      <c r="F49" s="41">
        <v>143111266.56</v>
      </c>
      <c r="G49" s="42">
        <v>0</v>
      </c>
      <c r="H49" s="59">
        <v>1155243.5900000001</v>
      </c>
      <c r="I49" s="42">
        <v>0</v>
      </c>
      <c r="J49" s="41">
        <f>F49+G49-H49+I49</f>
        <v>141956022.97</v>
      </c>
      <c r="K49" s="59">
        <v>17009794.7272816</v>
      </c>
      <c r="L49" s="60">
        <v>0</v>
      </c>
    </row>
    <row r="50" spans="2:15" x14ac:dyDescent="0.25">
      <c r="B50" s="32"/>
      <c r="C50" s="1"/>
      <c r="D50" s="1"/>
      <c r="E50" s="38" t="s">
        <v>153</v>
      </c>
      <c r="F50" s="41">
        <v>168518614.58000001</v>
      </c>
      <c r="G50" s="42">
        <v>0</v>
      </c>
      <c r="H50" s="59">
        <v>1357803.67</v>
      </c>
      <c r="I50" s="42">
        <v>0</v>
      </c>
      <c r="J50" s="41">
        <f t="shared" ref="J50" si="13">F50+G50-H50+I50</f>
        <v>167160810.91000003</v>
      </c>
      <c r="K50" s="59">
        <v>20029772.942048829</v>
      </c>
      <c r="L50" s="60">
        <v>0</v>
      </c>
    </row>
    <row r="51" spans="2:15" x14ac:dyDescent="0.25">
      <c r="B51" s="32"/>
      <c r="C51" s="1"/>
      <c r="D51" s="1"/>
      <c r="E51" s="166" t="s">
        <v>154</v>
      </c>
      <c r="F51" s="41">
        <v>166239421.03999999</v>
      </c>
      <c r="G51" s="42">
        <v>0</v>
      </c>
      <c r="H51" s="59">
        <v>1337764.7435107001</v>
      </c>
      <c r="I51" s="42">
        <v>0</v>
      </c>
      <c r="J51" s="41">
        <f>F51+G51-H51+I51</f>
        <v>164901656.2964893</v>
      </c>
      <c r="K51" s="59">
        <v>19758960.981127854</v>
      </c>
      <c r="L51" s="60">
        <v>0</v>
      </c>
    </row>
    <row r="52" spans="2:15" x14ac:dyDescent="0.25">
      <c r="B52" s="32"/>
      <c r="C52" s="1"/>
      <c r="D52" s="1"/>
      <c r="E52" s="38" t="s">
        <v>174</v>
      </c>
      <c r="F52" s="41"/>
      <c r="G52" s="42">
        <v>195523196</v>
      </c>
      <c r="H52" s="59">
        <v>1359277.26</v>
      </c>
      <c r="I52" s="42"/>
      <c r="J52" s="41">
        <f>F52+G52-H52+I52</f>
        <v>194163918.74000001</v>
      </c>
      <c r="K52" s="59">
        <v>21390059.297570854</v>
      </c>
      <c r="L52" s="60">
        <v>0</v>
      </c>
    </row>
    <row r="53" spans="2:15" x14ac:dyDescent="0.25">
      <c r="B53" s="32"/>
      <c r="C53" s="1"/>
      <c r="D53" s="1"/>
      <c r="E53" s="38" t="s">
        <v>175</v>
      </c>
      <c r="F53" s="41"/>
      <c r="G53" s="42">
        <v>247817186.22999999</v>
      </c>
      <c r="H53" s="59">
        <v>1415283.96</v>
      </c>
      <c r="I53" s="42"/>
      <c r="J53" s="41">
        <f>F53+G53-H53+I53</f>
        <v>246401902.26999998</v>
      </c>
      <c r="K53" s="59">
        <v>20398630.282892529</v>
      </c>
      <c r="L53" s="60"/>
    </row>
    <row r="54" spans="2:15" x14ac:dyDescent="0.25">
      <c r="B54" s="32"/>
      <c r="C54" s="1"/>
      <c r="D54" s="1"/>
      <c r="E54" s="38" t="s">
        <v>176</v>
      </c>
      <c r="F54" s="41"/>
      <c r="G54" s="42">
        <v>56659617.770000003</v>
      </c>
      <c r="H54" s="59">
        <v>217289.64</v>
      </c>
      <c r="I54" s="42"/>
      <c r="J54" s="41">
        <f>F54+G54-H54+I54</f>
        <v>56442328.130000003</v>
      </c>
      <c r="K54" s="180">
        <v>3035920.3554617343</v>
      </c>
      <c r="L54" s="60"/>
    </row>
    <row r="55" spans="2:15" ht="11.25" customHeight="1" x14ac:dyDescent="0.25">
      <c r="B55" s="32"/>
      <c r="C55" s="1"/>
      <c r="D55" s="1"/>
      <c r="E55" s="166"/>
      <c r="F55" s="41"/>
      <c r="G55" s="42"/>
      <c r="H55" s="59"/>
      <c r="I55" s="42"/>
      <c r="J55" s="42"/>
      <c r="K55" s="161"/>
      <c r="L55" s="60"/>
    </row>
    <row r="56" spans="2:15" ht="12" customHeight="1" x14ac:dyDescent="0.25">
      <c r="B56" s="32"/>
      <c r="C56" s="1"/>
      <c r="D56" s="1"/>
      <c r="E56" s="165" t="s">
        <v>155</v>
      </c>
      <c r="F56" s="56">
        <f>+F57+F58</f>
        <v>178648635.15000001</v>
      </c>
      <c r="G56" s="56">
        <f>+G57</f>
        <v>96351364.849999994</v>
      </c>
      <c r="H56" s="56">
        <f>+H57+H58</f>
        <v>9406520.0700000003</v>
      </c>
      <c r="I56" s="56">
        <f>+I57+I58</f>
        <v>0</v>
      </c>
      <c r="J56" s="56">
        <f>+J57+J58</f>
        <v>265593479.93000001</v>
      </c>
      <c r="K56" s="181">
        <f>+K57+K58</f>
        <v>28309878.93</v>
      </c>
      <c r="L56" s="60"/>
    </row>
    <row r="57" spans="2:15" ht="12" customHeight="1" x14ac:dyDescent="0.25">
      <c r="B57" s="32"/>
      <c r="C57" s="1"/>
      <c r="D57" s="1"/>
      <c r="E57" s="114" t="s">
        <v>39</v>
      </c>
      <c r="F57" s="41">
        <v>178648635.15000001</v>
      </c>
      <c r="G57" s="41">
        <v>96351364.849999994</v>
      </c>
      <c r="H57" s="59">
        <v>9406520.0700000003</v>
      </c>
      <c r="I57" s="42"/>
      <c r="J57" s="41">
        <f>F57+G57-H57+I57</f>
        <v>265593479.93000001</v>
      </c>
      <c r="K57" s="180">
        <v>28309878.93</v>
      </c>
      <c r="L57" s="60">
        <v>0</v>
      </c>
    </row>
    <row r="58" spans="2:15" ht="12" customHeight="1" x14ac:dyDescent="0.25">
      <c r="B58" s="32"/>
      <c r="C58" s="1"/>
      <c r="D58" s="1"/>
      <c r="E58" s="166"/>
      <c r="F58" s="41"/>
      <c r="H58" s="59"/>
      <c r="I58" s="42"/>
      <c r="J58" s="41"/>
      <c r="K58" s="61"/>
      <c r="L58" s="60"/>
    </row>
    <row r="59" spans="2:15" x14ac:dyDescent="0.25">
      <c r="B59" s="32"/>
      <c r="C59" s="38"/>
      <c r="D59" s="53" t="s">
        <v>53</v>
      </c>
      <c r="E59" s="34"/>
      <c r="F59" s="62">
        <f t="shared" ref="F59:K59" si="14">SUM(F60)</f>
        <v>0</v>
      </c>
      <c r="G59" s="42">
        <v>0</v>
      </c>
      <c r="H59" s="62">
        <f t="shared" si="14"/>
        <v>0</v>
      </c>
      <c r="I59" s="42">
        <v>0</v>
      </c>
      <c r="J59" s="62">
        <v>0</v>
      </c>
      <c r="K59" s="62">
        <f t="shared" si="14"/>
        <v>0</v>
      </c>
      <c r="L59" s="60">
        <v>0</v>
      </c>
    </row>
    <row r="60" spans="2:15" ht="11.45" customHeight="1" x14ac:dyDescent="0.25">
      <c r="B60" s="32"/>
      <c r="C60" s="63"/>
      <c r="D60" s="64"/>
      <c r="E60" s="38"/>
      <c r="F60" s="42"/>
      <c r="G60" s="42"/>
      <c r="H60" s="61"/>
      <c r="I60" s="42"/>
      <c r="J60" s="42"/>
      <c r="K60" s="61"/>
      <c r="L60" s="60">
        <v>0</v>
      </c>
      <c r="O60" s="65"/>
    </row>
    <row r="61" spans="2:15" x14ac:dyDescent="0.25">
      <c r="B61" s="32"/>
      <c r="C61" s="38"/>
      <c r="D61" s="53" t="s">
        <v>54</v>
      </c>
      <c r="E61" s="39"/>
      <c r="F61" s="42">
        <f>SUM(F62)</f>
        <v>0</v>
      </c>
      <c r="G61" s="42">
        <f t="shared" ref="G61:I61" si="15">SUM(G62)</f>
        <v>0</v>
      </c>
      <c r="H61" s="42">
        <f t="shared" si="15"/>
        <v>0</v>
      </c>
      <c r="I61" s="42">
        <f t="shared" si="15"/>
        <v>0</v>
      </c>
      <c r="J61" s="42">
        <v>0</v>
      </c>
      <c r="K61" s="42">
        <f t="shared" ref="K61:L61" si="16">SUM(K62)</f>
        <v>0</v>
      </c>
      <c r="L61" s="43">
        <f t="shared" si="16"/>
        <v>0</v>
      </c>
    </row>
    <row r="62" spans="2:15" x14ac:dyDescent="0.25">
      <c r="B62" s="66"/>
      <c r="C62" s="67"/>
      <c r="D62" s="67"/>
      <c r="E62" s="68"/>
      <c r="F62" s="69"/>
      <c r="G62" s="69"/>
      <c r="H62" s="69"/>
      <c r="I62" s="69"/>
      <c r="J62" s="69"/>
      <c r="K62" s="69"/>
      <c r="L62" s="70"/>
    </row>
    <row r="63" spans="2:15" ht="19.149999999999999" customHeight="1" x14ac:dyDescent="0.25">
      <c r="B63" s="71" t="s">
        <v>55</v>
      </c>
      <c r="C63" s="27"/>
      <c r="D63" s="27"/>
      <c r="E63" s="27"/>
      <c r="F63" s="73">
        <v>4307609654</v>
      </c>
      <c r="G63" s="73"/>
      <c r="H63" s="73"/>
      <c r="I63" s="73"/>
      <c r="J63" s="78">
        <v>4728385784</v>
      </c>
      <c r="K63" s="73">
        <v>0</v>
      </c>
      <c r="L63" s="74">
        <v>0</v>
      </c>
    </row>
    <row r="64" spans="2:15" ht="19.149999999999999" customHeight="1" x14ac:dyDescent="0.25">
      <c r="B64" s="71" t="s">
        <v>56</v>
      </c>
      <c r="C64" s="27"/>
      <c r="D64" s="27"/>
      <c r="E64" s="27"/>
      <c r="F64" s="124">
        <f t="shared" ref="F64:K64" si="17">F6+F63</f>
        <v>39058881591.763519</v>
      </c>
      <c r="G64" s="124">
        <f t="shared" si="17"/>
        <v>3853910609.5299997</v>
      </c>
      <c r="H64" s="124">
        <f t="shared" si="17"/>
        <v>2015120394.177228</v>
      </c>
      <c r="I64" s="124">
        <f t="shared" si="17"/>
        <v>0</v>
      </c>
      <c r="J64" s="125">
        <f>J6+J63</f>
        <v>41318447937.116295</v>
      </c>
      <c r="K64" s="124">
        <f t="shared" si="17"/>
        <v>4226139517.1600242</v>
      </c>
      <c r="L64" s="74">
        <v>0</v>
      </c>
      <c r="O64" s="182"/>
    </row>
    <row r="65" spans="2:16" ht="19.149999999999999" customHeight="1" x14ac:dyDescent="0.25">
      <c r="B65" s="21" t="s">
        <v>57</v>
      </c>
      <c r="C65" s="22"/>
      <c r="D65" s="22"/>
      <c r="E65" s="22"/>
      <c r="F65" s="78"/>
      <c r="G65" s="78"/>
      <c r="H65" s="78"/>
      <c r="I65" s="78"/>
      <c r="J65" s="78"/>
      <c r="K65" s="78"/>
      <c r="L65" s="24"/>
    </row>
    <row r="66" spans="2:16" ht="19.149999999999999" customHeight="1" x14ac:dyDescent="0.25">
      <c r="B66" s="32"/>
      <c r="C66" s="79" t="s">
        <v>58</v>
      </c>
      <c r="D66" s="64" t="s">
        <v>59</v>
      </c>
      <c r="E66" s="40" t="s">
        <v>38</v>
      </c>
      <c r="F66" s="42">
        <v>61353384.82</v>
      </c>
      <c r="G66" s="42">
        <v>0</v>
      </c>
      <c r="H66" s="61">
        <v>61353384.519999996</v>
      </c>
      <c r="I66" s="42">
        <v>0</v>
      </c>
      <c r="J66" s="42">
        <v>0</v>
      </c>
      <c r="K66" s="61">
        <v>2196968.41</v>
      </c>
      <c r="L66" s="43">
        <v>0</v>
      </c>
      <c r="N66" s="44"/>
      <c r="O66" s="44"/>
      <c r="P66" s="44"/>
    </row>
    <row r="67" spans="2:16" ht="19.149999999999999" customHeight="1" x14ac:dyDescent="0.25">
      <c r="B67" s="32"/>
      <c r="C67" s="79" t="s">
        <v>58</v>
      </c>
      <c r="D67" s="64" t="s">
        <v>60</v>
      </c>
      <c r="E67" s="38" t="s">
        <v>42</v>
      </c>
      <c r="F67" s="42">
        <v>64020923.280000001</v>
      </c>
      <c r="G67" s="42">
        <v>0</v>
      </c>
      <c r="H67" s="61">
        <v>64020923.280000001</v>
      </c>
      <c r="I67" s="42">
        <v>0</v>
      </c>
      <c r="J67" s="42">
        <v>0</v>
      </c>
      <c r="K67" s="61">
        <v>3957828.21</v>
      </c>
      <c r="L67" s="43">
        <v>0</v>
      </c>
      <c r="N67" s="44"/>
      <c r="O67" s="44"/>
      <c r="P67" s="44"/>
    </row>
    <row r="68" spans="2:16" ht="19.149999999999999" customHeight="1" x14ac:dyDescent="0.25">
      <c r="B68" s="32"/>
      <c r="C68" s="79" t="s">
        <v>61</v>
      </c>
      <c r="D68" s="64" t="s">
        <v>62</v>
      </c>
      <c r="E68" s="38" t="s">
        <v>63</v>
      </c>
      <c r="F68" s="42">
        <v>15949879243.09</v>
      </c>
      <c r="G68" s="42">
        <v>0</v>
      </c>
      <c r="H68" s="61">
        <v>514943159.67000002</v>
      </c>
      <c r="I68" s="42">
        <v>0</v>
      </c>
      <c r="J68" s="42">
        <v>16320226652.969999</v>
      </c>
      <c r="K68" s="61">
        <v>1001671093.37</v>
      </c>
      <c r="L68" s="46">
        <v>0</v>
      </c>
      <c r="N68" s="44"/>
      <c r="O68" s="44"/>
      <c r="P68" s="80"/>
    </row>
    <row r="69" spans="2:16" x14ac:dyDescent="0.25">
      <c r="B69" s="21" t="s">
        <v>64</v>
      </c>
      <c r="C69" s="22"/>
      <c r="D69" s="22"/>
      <c r="E69" s="22"/>
      <c r="F69" s="78"/>
      <c r="G69" s="78"/>
      <c r="H69" s="78"/>
      <c r="I69" s="78"/>
      <c r="J69" s="78"/>
      <c r="K69" s="78"/>
      <c r="L69" s="81"/>
      <c r="M69" s="82"/>
      <c r="N69" s="83"/>
      <c r="O69" s="84"/>
      <c r="P69" s="80"/>
    </row>
    <row r="70" spans="2:16" ht="6" customHeight="1" x14ac:dyDescent="0.25">
      <c r="B70" s="52"/>
      <c r="C70" s="53"/>
      <c r="D70" s="53"/>
      <c r="E70" s="53"/>
      <c r="F70" s="123"/>
      <c r="G70" s="123"/>
      <c r="H70" s="123"/>
      <c r="I70" s="123"/>
      <c r="J70" s="123"/>
      <c r="K70" s="123"/>
      <c r="L70" s="85"/>
      <c r="M70" s="82"/>
      <c r="N70" s="83"/>
      <c r="O70" s="84"/>
      <c r="P70" s="80"/>
    </row>
    <row r="71" spans="2:16" x14ac:dyDescent="0.25">
      <c r="B71" s="47"/>
      <c r="C71" s="86">
        <v>657</v>
      </c>
      <c r="D71" s="64" t="s">
        <v>59</v>
      </c>
      <c r="E71" s="40" t="s">
        <v>52</v>
      </c>
      <c r="F71" s="42">
        <v>308378848.30000001</v>
      </c>
      <c r="G71" s="42">
        <v>0</v>
      </c>
      <c r="H71" s="42">
        <v>0</v>
      </c>
      <c r="I71" s="42">
        <f>IF(F71&gt;J71,(F71-J71)*-1,(F71-J71)*-1)</f>
        <v>-25705458.199999988</v>
      </c>
      <c r="J71" s="42">
        <v>282673390.10000002</v>
      </c>
      <c r="K71" s="170"/>
      <c r="L71" s="87">
        <v>0</v>
      </c>
      <c r="M71" s="88">
        <v>637</v>
      </c>
      <c r="N71" s="44"/>
      <c r="O71" s="44"/>
    </row>
    <row r="72" spans="2:16" x14ac:dyDescent="0.25">
      <c r="B72" s="90"/>
      <c r="C72" s="67"/>
      <c r="D72" s="68"/>
      <c r="E72" s="68"/>
      <c r="F72" s="69"/>
      <c r="G72" s="69"/>
      <c r="H72" s="69"/>
      <c r="I72" s="69"/>
      <c r="J72" s="69"/>
      <c r="K72" s="69"/>
      <c r="L72" s="91"/>
      <c r="M72" s="92"/>
      <c r="N72" s="89"/>
    </row>
    <row r="73" spans="2:16" x14ac:dyDescent="0.25">
      <c r="B73" s="38"/>
      <c r="C73" s="38"/>
      <c r="D73" s="39"/>
      <c r="E73" s="39"/>
      <c r="F73" s="42"/>
      <c r="G73" s="42"/>
      <c r="H73" s="42"/>
      <c r="I73" s="42"/>
      <c r="J73" s="42"/>
      <c r="K73" s="42"/>
      <c r="L73" s="93"/>
      <c r="M73" s="92"/>
      <c r="N73" s="89"/>
    </row>
    <row r="74" spans="2:16" ht="14.45" customHeight="1" x14ac:dyDescent="0.25">
      <c r="B74" s="38"/>
      <c r="C74" s="38"/>
      <c r="D74" s="195" t="s">
        <v>66</v>
      </c>
      <c r="E74" s="196"/>
      <c r="F74" s="199" t="s">
        <v>67</v>
      </c>
      <c r="G74" s="199" t="s">
        <v>68</v>
      </c>
      <c r="H74" s="199" t="s">
        <v>69</v>
      </c>
      <c r="I74" s="199" t="s">
        <v>70</v>
      </c>
      <c r="J74" s="199" t="s">
        <v>71</v>
      </c>
      <c r="K74" s="94"/>
      <c r="L74" s="94"/>
    </row>
    <row r="75" spans="2:16" ht="33.75" customHeight="1" x14ac:dyDescent="0.25">
      <c r="B75" s="38"/>
      <c r="C75" s="38"/>
      <c r="D75" s="197"/>
      <c r="E75" s="198"/>
      <c r="F75" s="200"/>
      <c r="G75" s="200"/>
      <c r="H75" s="200"/>
      <c r="I75" s="200"/>
      <c r="J75" s="200"/>
      <c r="K75" s="94"/>
      <c r="L75" s="94"/>
    </row>
    <row r="76" spans="2:16" ht="16.899999999999999" customHeight="1" x14ac:dyDescent="0.25">
      <c r="B76" s="38"/>
      <c r="C76" s="38"/>
      <c r="D76" s="95" t="s">
        <v>59</v>
      </c>
      <c r="E76" s="96" t="s">
        <v>44</v>
      </c>
      <c r="F76" s="126">
        <v>200000000</v>
      </c>
      <c r="G76" s="104">
        <v>12</v>
      </c>
      <c r="H76" s="99" t="s">
        <v>177</v>
      </c>
      <c r="I76" s="102"/>
      <c r="J76" s="101">
        <v>0.1158</v>
      </c>
      <c r="K76" s="42"/>
      <c r="L76" s="106"/>
    </row>
    <row r="77" spans="2:16" ht="16.899999999999999" customHeight="1" x14ac:dyDescent="0.25">
      <c r="B77" s="38"/>
      <c r="C77" s="38"/>
      <c r="D77" s="95" t="s">
        <v>60</v>
      </c>
      <c r="E77" s="96" t="s">
        <v>44</v>
      </c>
      <c r="F77" s="126">
        <v>300000000</v>
      </c>
      <c r="G77" s="104">
        <v>12</v>
      </c>
      <c r="H77" s="99" t="s">
        <v>178</v>
      </c>
      <c r="I77" s="102"/>
      <c r="J77" s="101">
        <v>0.1173</v>
      </c>
      <c r="K77" s="42"/>
      <c r="L77" s="106"/>
    </row>
    <row r="78" spans="2:16" ht="16.899999999999999" customHeight="1" x14ac:dyDescent="0.25">
      <c r="B78" s="38"/>
      <c r="C78" s="38"/>
      <c r="D78" s="95" t="s">
        <v>62</v>
      </c>
      <c r="E78" s="96" t="s">
        <v>39</v>
      </c>
      <c r="F78" s="126">
        <v>250000000</v>
      </c>
      <c r="G78" s="104">
        <v>12</v>
      </c>
      <c r="H78" s="99" t="s">
        <v>178</v>
      </c>
      <c r="I78" s="102"/>
      <c r="J78" s="101">
        <v>0.1159</v>
      </c>
      <c r="K78" s="42"/>
      <c r="L78" s="106"/>
    </row>
    <row r="79" spans="2:16" ht="16.899999999999999" customHeight="1" x14ac:dyDescent="0.25">
      <c r="B79" s="38"/>
      <c r="C79" s="38"/>
      <c r="D79" s="95" t="s">
        <v>75</v>
      </c>
      <c r="E79" s="96" t="s">
        <v>151</v>
      </c>
      <c r="F79" s="126">
        <v>250000000</v>
      </c>
      <c r="G79" s="104">
        <v>12</v>
      </c>
      <c r="H79" s="99" t="s">
        <v>179</v>
      </c>
      <c r="I79" s="102"/>
      <c r="J79" s="101">
        <v>0.1153</v>
      </c>
      <c r="K79" s="42"/>
      <c r="L79" s="106"/>
    </row>
    <row r="80" spans="2:16" ht="16.899999999999999" customHeight="1" x14ac:dyDescent="0.25">
      <c r="B80" s="38"/>
      <c r="C80" s="38"/>
      <c r="D80" s="95" t="s">
        <v>77</v>
      </c>
      <c r="E80" s="96" t="s">
        <v>39</v>
      </c>
      <c r="F80" s="126">
        <v>500000000</v>
      </c>
      <c r="G80" s="104">
        <v>12</v>
      </c>
      <c r="H80" s="99" t="s">
        <v>180</v>
      </c>
      <c r="I80" s="102"/>
      <c r="J80" s="101">
        <v>0.11749999999999999</v>
      </c>
      <c r="K80" s="42"/>
      <c r="L80" s="106"/>
    </row>
    <row r="81" spans="1:15" ht="16.899999999999999" customHeight="1" x14ac:dyDescent="0.25">
      <c r="B81" s="38"/>
      <c r="C81" s="38"/>
      <c r="D81" s="95" t="s">
        <v>79</v>
      </c>
      <c r="E81" s="96" t="s">
        <v>39</v>
      </c>
      <c r="F81" s="126">
        <v>50000000</v>
      </c>
      <c r="G81" s="104">
        <v>12</v>
      </c>
      <c r="H81" s="99" t="s">
        <v>181</v>
      </c>
      <c r="I81" s="102"/>
      <c r="J81" s="101">
        <v>0.11849999999999999</v>
      </c>
      <c r="K81" s="42"/>
      <c r="L81" s="106"/>
    </row>
    <row r="82" spans="1:15" ht="16.899999999999999" customHeight="1" x14ac:dyDescent="0.25">
      <c r="B82" s="38"/>
      <c r="C82" s="38"/>
      <c r="D82" s="95" t="s">
        <v>81</v>
      </c>
      <c r="E82" s="96" t="s">
        <v>151</v>
      </c>
      <c r="F82" s="126">
        <v>250000000</v>
      </c>
      <c r="G82" s="104">
        <v>12</v>
      </c>
      <c r="H82" s="99" t="s">
        <v>144</v>
      </c>
      <c r="I82" s="102"/>
      <c r="J82" s="101">
        <v>0.1149</v>
      </c>
      <c r="K82" s="42"/>
      <c r="L82" s="106"/>
    </row>
    <row r="83" spans="1:15" ht="16.899999999999999" customHeight="1" x14ac:dyDescent="0.25">
      <c r="B83" s="38"/>
      <c r="C83" s="38"/>
      <c r="D83" s="95" t="s">
        <v>83</v>
      </c>
      <c r="E83" s="96" t="s">
        <v>38</v>
      </c>
      <c r="F83" s="126">
        <v>500000000</v>
      </c>
      <c r="G83" s="104">
        <v>12</v>
      </c>
      <c r="H83" s="99" t="s">
        <v>182</v>
      </c>
      <c r="I83" s="102"/>
      <c r="J83" s="101">
        <v>0.107</v>
      </c>
      <c r="K83" s="42"/>
      <c r="L83" s="106"/>
    </row>
    <row r="84" spans="1:15" ht="16.899999999999999" customHeight="1" x14ac:dyDescent="0.25">
      <c r="B84" s="38"/>
      <c r="C84" s="38"/>
      <c r="D84" s="95" t="s">
        <v>85</v>
      </c>
      <c r="E84" s="96" t="s">
        <v>42</v>
      </c>
      <c r="F84" s="126">
        <v>500000000</v>
      </c>
      <c r="G84" s="104">
        <v>12</v>
      </c>
      <c r="H84" s="99" t="s">
        <v>183</v>
      </c>
      <c r="I84" s="102"/>
      <c r="J84" s="101">
        <v>0.1071</v>
      </c>
      <c r="K84" s="42"/>
      <c r="L84" s="106"/>
    </row>
    <row r="85" spans="1:15" ht="16.899999999999999" customHeight="1" x14ac:dyDescent="0.25">
      <c r="B85" s="38"/>
      <c r="C85" s="38"/>
      <c r="D85" s="95" t="s">
        <v>86</v>
      </c>
      <c r="E85" s="96" t="s">
        <v>169</v>
      </c>
      <c r="F85" s="126">
        <v>750000000</v>
      </c>
      <c r="G85" s="104">
        <v>12</v>
      </c>
      <c r="H85" s="99" t="s">
        <v>184</v>
      </c>
      <c r="I85" s="102"/>
      <c r="J85" s="101">
        <v>0.10730000000000001</v>
      </c>
      <c r="K85" s="42"/>
      <c r="L85" s="106"/>
    </row>
    <row r="86" spans="1:15" ht="16.899999999999999" customHeight="1" x14ac:dyDescent="0.25">
      <c r="B86" s="38"/>
      <c r="C86" s="38"/>
      <c r="D86" s="10"/>
      <c r="E86" s="40"/>
      <c r="F86" s="111"/>
      <c r="G86" s="108"/>
      <c r="H86" s="10"/>
      <c r="I86" s="109"/>
      <c r="J86" s="110"/>
      <c r="K86" s="42"/>
      <c r="L86" s="106"/>
    </row>
    <row r="87" spans="1:15" ht="11.45" customHeight="1" x14ac:dyDescent="0.25">
      <c r="B87" s="38"/>
      <c r="C87" s="38"/>
      <c r="D87" s="10"/>
      <c r="E87" s="40"/>
      <c r="F87" s="111"/>
      <c r="G87" s="10"/>
      <c r="H87" s="10"/>
      <c r="I87" s="112"/>
      <c r="J87" s="110"/>
      <c r="K87" s="42"/>
      <c r="L87" s="94"/>
    </row>
    <row r="88" spans="1:15" ht="20.25" customHeight="1" x14ac:dyDescent="0.25">
      <c r="A88" s="201" t="s">
        <v>134</v>
      </c>
      <c r="B88" s="201"/>
      <c r="C88" s="201"/>
      <c r="D88" s="201"/>
      <c r="E88" s="201"/>
      <c r="F88" s="201"/>
      <c r="G88" s="201"/>
      <c r="H88" s="201"/>
      <c r="I88" s="201"/>
      <c r="J88" s="201"/>
      <c r="K88" s="201"/>
      <c r="L88" s="201"/>
    </row>
    <row r="89" spans="1:15" ht="20.25" customHeight="1" x14ac:dyDescent="0.25">
      <c r="A89" s="201"/>
      <c r="B89" s="201"/>
      <c r="C89" s="201"/>
      <c r="D89" s="201"/>
      <c r="E89" s="201"/>
      <c r="F89" s="201"/>
      <c r="G89" s="201"/>
      <c r="H89" s="201"/>
      <c r="I89" s="201"/>
      <c r="J89" s="201"/>
      <c r="K89" s="201"/>
      <c r="L89" s="201"/>
    </row>
    <row r="90" spans="1:15" x14ac:dyDescent="0.25">
      <c r="A90" s="113" t="s">
        <v>135</v>
      </c>
      <c r="C90" s="113"/>
      <c r="D90" s="113"/>
      <c r="E90" s="113"/>
      <c r="F90" s="113"/>
      <c r="G90" s="113"/>
      <c r="H90" s="113"/>
      <c r="I90" s="113"/>
      <c r="J90" s="113"/>
      <c r="K90" s="113"/>
      <c r="L90" s="113"/>
    </row>
    <row r="91" spans="1:15" x14ac:dyDescent="0.25">
      <c r="A91" s="114" t="s">
        <v>136</v>
      </c>
      <c r="C91" s="115"/>
      <c r="D91" s="115"/>
      <c r="E91" s="115"/>
      <c r="F91" s="116"/>
      <c r="G91" s="115"/>
      <c r="H91" s="115"/>
      <c r="I91" s="116"/>
      <c r="J91" s="115"/>
      <c r="K91" s="115"/>
      <c r="L91" s="115"/>
    </row>
    <row r="92" spans="1:15" x14ac:dyDescent="0.25">
      <c r="A92" s="201" t="s">
        <v>185</v>
      </c>
      <c r="B92" s="201"/>
      <c r="C92" s="201"/>
      <c r="D92" s="201"/>
      <c r="E92" s="201"/>
      <c r="F92" s="201"/>
      <c r="G92" s="201"/>
      <c r="H92" s="201"/>
      <c r="I92" s="201"/>
      <c r="J92" s="201"/>
      <c r="K92" s="201"/>
      <c r="L92" s="201"/>
      <c r="N92" s="44"/>
    </row>
    <row r="93" spans="1:15" ht="68.25" customHeight="1" x14ac:dyDescent="0.25">
      <c r="A93" s="201"/>
      <c r="B93" s="201"/>
      <c r="C93" s="201"/>
      <c r="D93" s="201"/>
      <c r="E93" s="201"/>
      <c r="F93" s="201"/>
      <c r="G93" s="201"/>
      <c r="H93" s="201"/>
      <c r="I93" s="201"/>
      <c r="J93" s="201"/>
      <c r="K93" s="201"/>
      <c r="L93" s="201"/>
    </row>
    <row r="94" spans="1:15" ht="27.6" customHeight="1" x14ac:dyDescent="0.25">
      <c r="A94" s="187"/>
      <c r="B94" s="187"/>
      <c r="C94" s="187"/>
      <c r="D94" s="187"/>
      <c r="E94" s="187"/>
      <c r="F94" s="187"/>
      <c r="G94" s="187"/>
      <c r="H94" s="187"/>
      <c r="I94" s="187"/>
      <c r="J94" s="187"/>
      <c r="K94" s="187"/>
      <c r="L94" s="187"/>
      <c r="M94" s="187"/>
      <c r="N94" s="187"/>
      <c r="O94" s="187"/>
    </row>
    <row r="95" spans="1:15" x14ac:dyDescent="0.25">
      <c r="A95" s="187"/>
      <c r="B95" s="187"/>
      <c r="C95" s="187"/>
      <c r="D95" s="187"/>
      <c r="E95" s="187"/>
      <c r="F95" s="187"/>
      <c r="G95" s="187"/>
      <c r="H95" s="187"/>
      <c r="I95" s="187"/>
      <c r="J95" s="187"/>
      <c r="K95" s="187"/>
      <c r="L95" s="187"/>
      <c r="M95" s="187"/>
      <c r="N95" s="187"/>
      <c r="O95" s="187"/>
    </row>
    <row r="97" spans="5:19" x14ac:dyDescent="0.25">
      <c r="E97" s="187"/>
      <c r="F97" s="187"/>
      <c r="G97" s="187"/>
      <c r="H97" s="187"/>
      <c r="I97" s="187"/>
      <c r="J97" s="187"/>
      <c r="K97" s="187"/>
      <c r="L97" s="187"/>
      <c r="M97" s="187"/>
      <c r="N97" s="187"/>
      <c r="O97" s="187"/>
      <c r="P97" s="187"/>
      <c r="Q97" s="187"/>
      <c r="R97" s="187"/>
      <c r="S97" s="187"/>
    </row>
    <row r="98" spans="5:19" x14ac:dyDescent="0.25">
      <c r="E98" s="187"/>
      <c r="F98" s="187"/>
      <c r="G98" s="187"/>
      <c r="H98" s="187"/>
      <c r="I98" s="187"/>
      <c r="J98" s="187"/>
      <c r="K98" s="187"/>
      <c r="L98" s="187"/>
      <c r="M98" s="187"/>
      <c r="N98" s="187"/>
      <c r="O98" s="187"/>
      <c r="P98" s="187"/>
      <c r="Q98" s="187"/>
      <c r="R98" s="187"/>
      <c r="S98" s="187"/>
    </row>
  </sheetData>
  <mergeCells count="15">
    <mergeCell ref="B1:L1"/>
    <mergeCell ref="B2:L2"/>
    <mergeCell ref="B3:L3"/>
    <mergeCell ref="B4:L4"/>
    <mergeCell ref="B5:E5"/>
    <mergeCell ref="J74:J75"/>
    <mergeCell ref="A88:L89"/>
    <mergeCell ref="A92:L93"/>
    <mergeCell ref="A94:O95"/>
    <mergeCell ref="E97:S98"/>
    <mergeCell ref="D74:E75"/>
    <mergeCell ref="F74:F75"/>
    <mergeCell ref="G74:G75"/>
    <mergeCell ref="H74:H75"/>
    <mergeCell ref="I74:I75"/>
  </mergeCells>
  <pageMargins left="0.23622047244094488" right="0.23622047244094488" top="0.74803149606299213" bottom="0.74803149606299213" header="0.31496062992125984" footer="0.31496062992125984"/>
  <pageSetup scale="43"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BA8CE-33E1-449F-B4D1-419917FE7E7A}">
  <sheetPr>
    <tabColor theme="9" tint="0.39997558519241921"/>
    <pageSetUpPr fitToPage="1"/>
  </sheetPr>
  <dimension ref="A1:S120"/>
  <sheetViews>
    <sheetView showGridLines="0" zoomScale="96" zoomScaleNormal="96" workbookViewId="0">
      <selection activeCell="A114" sqref="A114:L115"/>
    </sheetView>
  </sheetViews>
  <sheetFormatPr baseColWidth="10" defaultColWidth="11.42578125" defaultRowHeight="15" outlineLevelRow="1" x14ac:dyDescent="0.25"/>
  <cols>
    <col min="1" max="1" width="3.7109375" customWidth="1"/>
    <col min="2" max="2" width="4.5703125" customWidth="1"/>
    <col min="3" max="3" width="2.7109375" customWidth="1"/>
    <col min="4" max="4" width="5" customWidth="1"/>
    <col min="5" max="5" width="31.28515625" customWidth="1"/>
    <col min="6" max="11" width="25.140625" customWidth="1"/>
    <col min="12" max="12" width="16.7109375" customWidth="1"/>
    <col min="13" max="13" width="3.42578125" customWidth="1"/>
    <col min="14" max="14" width="19.5703125" style="19" customWidth="1"/>
    <col min="15" max="15" width="17.42578125" style="19" bestFit="1" customWidth="1"/>
    <col min="16" max="16" width="17.7109375" style="19" bestFit="1" customWidth="1"/>
    <col min="17" max="17" width="17.85546875" bestFit="1" customWidth="1"/>
    <col min="18" max="18" width="15.140625" bestFit="1" customWidth="1"/>
  </cols>
  <sheetData>
    <row r="1" spans="2:16" ht="20.45" customHeight="1" x14ac:dyDescent="0.25">
      <c r="B1" s="188" t="s">
        <v>22</v>
      </c>
      <c r="C1" s="188"/>
      <c r="D1" s="188"/>
      <c r="E1" s="188"/>
      <c r="F1" s="188"/>
      <c r="G1" s="188"/>
      <c r="H1" s="188"/>
      <c r="I1" s="188"/>
      <c r="J1" s="188"/>
      <c r="K1" s="188"/>
      <c r="L1" s="188"/>
    </row>
    <row r="2" spans="2:16" ht="15" customHeight="1" x14ac:dyDescent="0.25">
      <c r="B2" s="189" t="s">
        <v>23</v>
      </c>
      <c r="C2" s="189"/>
      <c r="D2" s="189"/>
      <c r="E2" s="189"/>
      <c r="F2" s="189"/>
      <c r="G2" s="189"/>
      <c r="H2" s="189"/>
      <c r="I2" s="189"/>
      <c r="J2" s="189"/>
      <c r="K2" s="189"/>
      <c r="L2" s="189"/>
    </row>
    <row r="3" spans="2:16" ht="16.149999999999999" customHeight="1" x14ac:dyDescent="0.25">
      <c r="B3" s="190" t="s">
        <v>188</v>
      </c>
      <c r="C3" s="190"/>
      <c r="D3" s="190"/>
      <c r="E3" s="190"/>
      <c r="F3" s="190"/>
      <c r="G3" s="190"/>
      <c r="H3" s="190"/>
      <c r="I3" s="190"/>
      <c r="J3" s="190"/>
      <c r="K3" s="190"/>
      <c r="L3" s="190"/>
    </row>
    <row r="4" spans="2:16" ht="12.6" customHeight="1" x14ac:dyDescent="0.25">
      <c r="B4" s="191" t="s">
        <v>25</v>
      </c>
      <c r="C4" s="191"/>
      <c r="D4" s="191"/>
      <c r="E4" s="191"/>
      <c r="F4" s="191"/>
      <c r="G4" s="191"/>
      <c r="H4" s="191"/>
      <c r="I4" s="191"/>
      <c r="J4" s="191"/>
      <c r="K4" s="191"/>
      <c r="L4" s="191"/>
    </row>
    <row r="5" spans="2:16" ht="73.900000000000006" customHeight="1" x14ac:dyDescent="0.25">
      <c r="B5" s="192" t="s">
        <v>26</v>
      </c>
      <c r="C5" s="193"/>
      <c r="D5" s="193"/>
      <c r="E5" s="194"/>
      <c r="F5" s="176" t="s">
        <v>189</v>
      </c>
      <c r="G5" s="176" t="s">
        <v>28</v>
      </c>
      <c r="H5" s="176" t="s">
        <v>29</v>
      </c>
      <c r="I5" s="176" t="s">
        <v>30</v>
      </c>
      <c r="J5" s="176" t="s">
        <v>31</v>
      </c>
      <c r="K5" s="176" t="s">
        <v>32</v>
      </c>
      <c r="L5" s="176" t="s">
        <v>33</v>
      </c>
    </row>
    <row r="6" spans="2:16" ht="16.899999999999999" customHeight="1" x14ac:dyDescent="0.25">
      <c r="B6" s="21" t="s">
        <v>34</v>
      </c>
      <c r="C6" s="22"/>
      <c r="D6" s="22"/>
      <c r="E6" s="22"/>
      <c r="F6" s="78">
        <f t="shared" ref="F6:L6" si="0">SUM(F7,F28)</f>
        <v>36590062153.116295</v>
      </c>
      <c r="G6" s="78">
        <f t="shared" si="0"/>
        <v>17315929115.200001</v>
      </c>
      <c r="H6" s="78">
        <f>SUM(H7,H28)</f>
        <v>13451785624.089018</v>
      </c>
      <c r="I6" s="78">
        <f t="shared" si="0"/>
        <v>0</v>
      </c>
      <c r="J6" s="78">
        <f>SUM(J7,J28)</f>
        <v>40454205644.227272</v>
      </c>
      <c r="K6" s="78">
        <f>SUM(K7,K28)</f>
        <v>3518466929.7309113</v>
      </c>
      <c r="L6" s="24">
        <f t="shared" si="0"/>
        <v>0</v>
      </c>
      <c r="N6" s="129"/>
      <c r="O6" s="25"/>
    </row>
    <row r="7" spans="2:16" ht="16.899999999999999" customHeight="1" x14ac:dyDescent="0.25">
      <c r="B7" s="26"/>
      <c r="C7" s="27" t="s">
        <v>35</v>
      </c>
      <c r="D7" s="28"/>
      <c r="E7" s="28"/>
      <c r="F7" s="119">
        <f>SUM(F8,F24,F26)</f>
        <v>1693750000</v>
      </c>
      <c r="G7" s="120">
        <f>SUM(G8,G24,G26)</f>
        <v>6750000000</v>
      </c>
      <c r="H7" s="120">
        <f>SUM(H8,H24,H26)</f>
        <v>3148750000</v>
      </c>
      <c r="I7" s="120">
        <f>SUM(I8:I23)</f>
        <v>0</v>
      </c>
      <c r="J7" s="120">
        <f>SUM(J8,J24,J26)</f>
        <v>5295000000</v>
      </c>
      <c r="K7" s="30">
        <f>SUM(K8,K24,K26)</f>
        <v>198123607.99319443</v>
      </c>
      <c r="L7" s="31">
        <f>SUM(L8,L24,L26)</f>
        <v>0</v>
      </c>
      <c r="N7" s="129"/>
      <c r="O7" s="25"/>
    </row>
    <row r="8" spans="2:16" ht="15.6" customHeight="1" x14ac:dyDescent="0.25">
      <c r="B8" s="32"/>
      <c r="C8" s="1"/>
      <c r="D8" s="33" t="s">
        <v>36</v>
      </c>
      <c r="E8" s="34"/>
      <c r="F8" s="121">
        <f>SUM(F9:F22)</f>
        <v>1693750000</v>
      </c>
      <c r="G8" s="121">
        <f>SUM(G9:G22)</f>
        <v>6750000000</v>
      </c>
      <c r="H8" s="121">
        <f>SUM(H9:H22)</f>
        <v>3148750000</v>
      </c>
      <c r="I8" s="121">
        <v>0</v>
      </c>
      <c r="J8" s="121">
        <f>SUM(J9:J22)</f>
        <v>5295000000</v>
      </c>
      <c r="K8" s="35">
        <f>SUM(K9:K22)</f>
        <v>198123607.99319443</v>
      </c>
      <c r="L8" s="122">
        <f>SUM(L10)</f>
        <v>0</v>
      </c>
      <c r="N8" s="129"/>
      <c r="O8" s="25"/>
    </row>
    <row r="9" spans="2:16" ht="16.149999999999999" customHeight="1" outlineLevel="1" x14ac:dyDescent="0.25">
      <c r="B9" s="37"/>
      <c r="C9" s="38"/>
      <c r="D9" s="39"/>
      <c r="E9" s="40" t="s">
        <v>38</v>
      </c>
      <c r="F9" s="42">
        <v>475000000</v>
      </c>
      <c r="G9" s="42"/>
      <c r="H9" s="42">
        <v>475000000</v>
      </c>
      <c r="I9" s="42">
        <v>0</v>
      </c>
      <c r="J9" s="42">
        <f t="shared" ref="J9:J22" si="1">F9+G9-H9+I9</f>
        <v>0</v>
      </c>
      <c r="K9" s="41">
        <v>20179935.357222218</v>
      </c>
      <c r="L9" s="122"/>
      <c r="N9" s="44"/>
      <c r="O9" s="45"/>
      <c r="P9" s="44"/>
    </row>
    <row r="10" spans="2:16" ht="16.149999999999999" customHeight="1" outlineLevel="1" x14ac:dyDescent="0.25">
      <c r="B10" s="37"/>
      <c r="C10" s="38"/>
      <c r="D10" s="39"/>
      <c r="E10" s="40" t="s">
        <v>42</v>
      </c>
      <c r="F10" s="42">
        <v>487500000</v>
      </c>
      <c r="G10" s="42"/>
      <c r="H10" s="42">
        <v>487500000</v>
      </c>
      <c r="I10" s="42">
        <v>0</v>
      </c>
      <c r="J10" s="42">
        <f t="shared" si="1"/>
        <v>0</v>
      </c>
      <c r="K10" s="41">
        <v>24480354.364999998</v>
      </c>
      <c r="L10" s="122"/>
      <c r="N10" s="44"/>
      <c r="O10" s="45"/>
      <c r="P10" s="44"/>
    </row>
    <row r="11" spans="2:16" ht="16.149999999999999" customHeight="1" outlineLevel="1" x14ac:dyDescent="0.25">
      <c r="B11" s="37"/>
      <c r="C11" s="38"/>
      <c r="D11" s="39"/>
      <c r="E11" s="40" t="s">
        <v>169</v>
      </c>
      <c r="F11" s="42">
        <v>731250000</v>
      </c>
      <c r="G11" s="42"/>
      <c r="H11" s="42">
        <v>731250000</v>
      </c>
      <c r="I11" s="42">
        <v>0</v>
      </c>
      <c r="J11" s="42">
        <f t="shared" si="1"/>
        <v>0</v>
      </c>
      <c r="K11" s="41">
        <v>36401793.28125</v>
      </c>
      <c r="L11" s="122"/>
      <c r="N11" s="44"/>
      <c r="O11" s="45"/>
      <c r="P11" s="44"/>
    </row>
    <row r="12" spans="2:16" ht="16.149999999999999" customHeight="1" outlineLevel="1" x14ac:dyDescent="0.25">
      <c r="B12" s="37"/>
      <c r="C12" s="38"/>
      <c r="D12" s="39"/>
      <c r="E12" s="40" t="s">
        <v>44</v>
      </c>
      <c r="F12" s="42">
        <v>0</v>
      </c>
      <c r="G12" s="42">
        <v>750000000</v>
      </c>
      <c r="H12" s="42">
        <v>750000000</v>
      </c>
      <c r="I12" s="42">
        <v>0</v>
      </c>
      <c r="J12" s="42">
        <f t="shared" si="1"/>
        <v>0</v>
      </c>
      <c r="K12" s="41">
        <v>34548104.885000005</v>
      </c>
      <c r="L12" s="122"/>
      <c r="N12" s="44"/>
      <c r="O12" s="45"/>
      <c r="P12" s="44"/>
    </row>
    <row r="13" spans="2:16" ht="16.149999999999999" customHeight="1" outlineLevel="1" x14ac:dyDescent="0.25">
      <c r="B13" s="37"/>
      <c r="C13" s="38"/>
      <c r="D13" s="39"/>
      <c r="E13" s="40" t="s">
        <v>39</v>
      </c>
      <c r="F13" s="42">
        <v>0</v>
      </c>
      <c r="G13" s="42">
        <v>1200000000</v>
      </c>
      <c r="H13" s="42">
        <v>300000000</v>
      </c>
      <c r="I13" s="42">
        <v>0</v>
      </c>
      <c r="J13" s="42">
        <f t="shared" si="1"/>
        <v>900000000</v>
      </c>
      <c r="K13" s="41">
        <v>34046890</v>
      </c>
      <c r="L13" s="122"/>
      <c r="N13" s="44"/>
      <c r="O13" s="45"/>
      <c r="P13" s="44"/>
    </row>
    <row r="14" spans="2:16" ht="16.149999999999999" customHeight="1" outlineLevel="1" x14ac:dyDescent="0.25">
      <c r="B14" s="37"/>
      <c r="C14" s="38"/>
      <c r="D14" s="39"/>
      <c r="E14" s="40" t="s">
        <v>39</v>
      </c>
      <c r="F14" s="42">
        <v>0</v>
      </c>
      <c r="G14" s="42">
        <v>1000000000</v>
      </c>
      <c r="H14" s="42">
        <v>200000000</v>
      </c>
      <c r="I14" s="42">
        <v>0</v>
      </c>
      <c r="J14" s="42">
        <f t="shared" si="1"/>
        <v>800000000</v>
      </c>
      <c r="K14" s="41">
        <v>20122502.358888887</v>
      </c>
      <c r="L14" s="122"/>
      <c r="N14" s="44"/>
      <c r="O14" s="45"/>
      <c r="P14" s="44"/>
    </row>
    <row r="15" spans="2:16" ht="16.149999999999999" customHeight="1" outlineLevel="1" x14ac:dyDescent="0.25">
      <c r="B15" s="37"/>
      <c r="C15" s="38"/>
      <c r="D15" s="39"/>
      <c r="E15" s="40" t="s">
        <v>190</v>
      </c>
      <c r="F15" s="42">
        <v>0</v>
      </c>
      <c r="G15" s="42">
        <v>50000000</v>
      </c>
      <c r="H15" s="42">
        <v>7500000</v>
      </c>
      <c r="I15" s="42">
        <v>0</v>
      </c>
      <c r="J15" s="42">
        <f t="shared" si="1"/>
        <v>42500000</v>
      </c>
      <c r="K15" s="41">
        <v>1128489.5900000001</v>
      </c>
      <c r="L15" s="122"/>
      <c r="N15" s="44"/>
      <c r="O15" s="45"/>
      <c r="P15" s="44"/>
    </row>
    <row r="16" spans="2:16" ht="16.149999999999999" customHeight="1" outlineLevel="1" x14ac:dyDescent="0.25">
      <c r="B16" s="37"/>
      <c r="C16" s="38"/>
      <c r="D16" s="39"/>
      <c r="E16" s="40" t="s">
        <v>191</v>
      </c>
      <c r="F16" s="42">
        <v>0</v>
      </c>
      <c r="G16" s="42">
        <v>750000000</v>
      </c>
      <c r="H16" s="42">
        <v>75000000</v>
      </c>
      <c r="I16" s="42">
        <v>0</v>
      </c>
      <c r="J16" s="42">
        <f t="shared" si="1"/>
        <v>675000000</v>
      </c>
      <c r="K16" s="41">
        <v>9874162.3958333321</v>
      </c>
      <c r="L16" s="122"/>
      <c r="N16" s="44"/>
      <c r="O16" s="45"/>
      <c r="P16" s="44"/>
    </row>
    <row r="17" spans="2:18" ht="16.149999999999999" customHeight="1" outlineLevel="1" x14ac:dyDescent="0.25">
      <c r="B17" s="37"/>
      <c r="C17" s="38"/>
      <c r="D17" s="39"/>
      <c r="E17" s="40" t="s">
        <v>42</v>
      </c>
      <c r="F17" s="42">
        <v>0</v>
      </c>
      <c r="G17" s="42">
        <v>400000000</v>
      </c>
      <c r="H17" s="42">
        <v>40000000</v>
      </c>
      <c r="I17" s="42">
        <v>0</v>
      </c>
      <c r="J17" s="42">
        <f t="shared" si="1"/>
        <v>360000000</v>
      </c>
      <c r="K17" s="41">
        <v>5291261.166666666</v>
      </c>
      <c r="L17" s="122"/>
      <c r="N17" s="44"/>
      <c r="O17" s="45"/>
      <c r="P17" s="44"/>
    </row>
    <row r="18" spans="2:18" ht="16.149999999999999" customHeight="1" outlineLevel="1" x14ac:dyDescent="0.25">
      <c r="B18" s="37"/>
      <c r="C18" s="38"/>
      <c r="D18" s="39"/>
      <c r="E18" s="40" t="s">
        <v>43</v>
      </c>
      <c r="F18" s="42">
        <v>0</v>
      </c>
      <c r="G18" s="42">
        <v>600000000</v>
      </c>
      <c r="H18" s="42">
        <v>60000000</v>
      </c>
      <c r="I18" s="42">
        <v>0</v>
      </c>
      <c r="J18" s="42">
        <f t="shared" si="1"/>
        <v>540000000</v>
      </c>
      <c r="K18" s="41">
        <v>7940047.0933333328</v>
      </c>
      <c r="L18" s="122"/>
      <c r="N18" s="44"/>
      <c r="O18" s="45"/>
      <c r="P18" s="44"/>
    </row>
    <row r="19" spans="2:18" ht="16.149999999999999" customHeight="1" outlineLevel="1" x14ac:dyDescent="0.25">
      <c r="B19" s="37"/>
      <c r="C19" s="38"/>
      <c r="D19" s="39"/>
      <c r="E19" s="40" t="s">
        <v>38</v>
      </c>
      <c r="F19" s="42">
        <v>0</v>
      </c>
      <c r="G19" s="42">
        <v>400000000</v>
      </c>
      <c r="H19" s="42">
        <v>0</v>
      </c>
      <c r="I19" s="42">
        <v>0</v>
      </c>
      <c r="J19" s="42">
        <f t="shared" si="1"/>
        <v>400000000</v>
      </c>
      <c r="K19" s="41"/>
      <c r="L19" s="122"/>
      <c r="N19" s="44"/>
      <c r="O19" s="45"/>
      <c r="P19" s="44"/>
    </row>
    <row r="20" spans="2:18" ht="16.149999999999999" customHeight="1" outlineLevel="1" x14ac:dyDescent="0.25">
      <c r="B20" s="37"/>
      <c r="C20" s="38"/>
      <c r="D20" s="39"/>
      <c r="E20" s="40" t="s">
        <v>42</v>
      </c>
      <c r="F20" s="42">
        <v>0</v>
      </c>
      <c r="G20" s="42">
        <v>700000000</v>
      </c>
      <c r="H20" s="42">
        <v>0</v>
      </c>
      <c r="I20" s="42">
        <v>0</v>
      </c>
      <c r="J20" s="42">
        <f t="shared" si="1"/>
        <v>700000000</v>
      </c>
      <c r="K20" s="41"/>
      <c r="L20" s="122"/>
      <c r="N20" s="44"/>
      <c r="O20" s="45"/>
      <c r="P20" s="44"/>
    </row>
    <row r="21" spans="2:18" ht="16.149999999999999" customHeight="1" outlineLevel="1" x14ac:dyDescent="0.25">
      <c r="B21" s="37"/>
      <c r="C21" s="38"/>
      <c r="D21" s="39"/>
      <c r="E21" s="40" t="s">
        <v>192</v>
      </c>
      <c r="F21" s="42">
        <v>0</v>
      </c>
      <c r="G21" s="42">
        <v>400000000</v>
      </c>
      <c r="H21" s="42">
        <v>10000000</v>
      </c>
      <c r="I21" s="42">
        <v>0</v>
      </c>
      <c r="J21" s="42">
        <f t="shared" si="1"/>
        <v>390000000</v>
      </c>
      <c r="K21" s="41">
        <v>1833229.9999999998</v>
      </c>
      <c r="L21" s="122"/>
      <c r="N21" s="44"/>
      <c r="O21" s="45"/>
      <c r="P21" s="44"/>
    </row>
    <row r="22" spans="2:18" ht="16.149999999999999" customHeight="1" outlineLevel="1" x14ac:dyDescent="0.25">
      <c r="B22" s="37"/>
      <c r="C22" s="38"/>
      <c r="D22" s="39"/>
      <c r="E22" s="40" t="s">
        <v>193</v>
      </c>
      <c r="F22" s="42">
        <v>0</v>
      </c>
      <c r="G22" s="42">
        <v>500000000</v>
      </c>
      <c r="H22" s="42">
        <v>12500000</v>
      </c>
      <c r="I22" s="42">
        <v>0</v>
      </c>
      <c r="J22" s="42">
        <f t="shared" si="1"/>
        <v>487500000</v>
      </c>
      <c r="K22" s="41">
        <v>2276837.5</v>
      </c>
      <c r="L22" s="122"/>
      <c r="N22" s="44"/>
      <c r="O22" s="45"/>
      <c r="P22" s="44"/>
    </row>
    <row r="23" spans="2:18" ht="12.6" customHeight="1" x14ac:dyDescent="0.25">
      <c r="B23" s="47"/>
      <c r="C23" s="38"/>
      <c r="D23" s="39"/>
      <c r="E23" s="40"/>
      <c r="F23" s="41"/>
      <c r="G23" s="41"/>
      <c r="H23" s="41"/>
      <c r="I23" s="48"/>
      <c r="J23" s="48"/>
      <c r="K23" s="48"/>
      <c r="L23" s="43"/>
      <c r="N23"/>
      <c r="O23" s="49"/>
      <c r="P23" s="44"/>
    </row>
    <row r="24" spans="2:18" x14ac:dyDescent="0.25">
      <c r="B24" s="47"/>
      <c r="C24" s="38"/>
      <c r="D24" s="38" t="s">
        <v>45</v>
      </c>
      <c r="E24" s="39"/>
      <c r="F24" s="50">
        <f>SUM(F25)</f>
        <v>0</v>
      </c>
      <c r="G24" s="50">
        <f t="shared" ref="G24:L24" si="2">SUM(G25)</f>
        <v>0</v>
      </c>
      <c r="H24" s="50">
        <f>SUM(H25)</f>
        <v>0</v>
      </c>
      <c r="I24" s="50">
        <f t="shared" si="2"/>
        <v>0</v>
      </c>
      <c r="J24" s="50">
        <f t="shared" si="2"/>
        <v>0</v>
      </c>
      <c r="K24" s="50">
        <f t="shared" si="2"/>
        <v>0</v>
      </c>
      <c r="L24" s="51">
        <f t="shared" si="2"/>
        <v>0</v>
      </c>
      <c r="O24" s="25"/>
    </row>
    <row r="25" spans="2:18" outlineLevel="1" x14ac:dyDescent="0.25">
      <c r="B25" s="47"/>
      <c r="C25" s="38"/>
      <c r="D25" s="38"/>
      <c r="E25" s="39"/>
      <c r="F25" s="50"/>
      <c r="G25" s="41"/>
      <c r="H25" s="48"/>
      <c r="I25" s="48"/>
      <c r="J25" s="48"/>
      <c r="K25" s="48"/>
      <c r="L25" s="43"/>
      <c r="O25" s="25"/>
    </row>
    <row r="26" spans="2:18" x14ac:dyDescent="0.25">
      <c r="B26" s="32"/>
      <c r="C26" s="38"/>
      <c r="D26" s="38" t="s">
        <v>46</v>
      </c>
      <c r="E26" s="39"/>
      <c r="F26" s="50">
        <f>SUM(F27)</f>
        <v>0</v>
      </c>
      <c r="G26" s="50">
        <f t="shared" ref="G26:L26" si="3">SUM(G27)</f>
        <v>0</v>
      </c>
      <c r="H26" s="50">
        <f t="shared" si="3"/>
        <v>0</v>
      </c>
      <c r="I26" s="50">
        <f t="shared" si="3"/>
        <v>0</v>
      </c>
      <c r="J26" s="50">
        <f t="shared" si="3"/>
        <v>0</v>
      </c>
      <c r="K26" s="50">
        <f t="shared" si="3"/>
        <v>0</v>
      </c>
      <c r="L26" s="51">
        <f t="shared" si="3"/>
        <v>0</v>
      </c>
      <c r="O26" s="25"/>
    </row>
    <row r="27" spans="2:18" outlineLevel="1" x14ac:dyDescent="0.25">
      <c r="B27" s="32"/>
      <c r="C27" s="38"/>
      <c r="D27" s="38"/>
      <c r="E27" s="39"/>
      <c r="F27" s="50"/>
      <c r="G27" s="41"/>
      <c r="H27" s="48"/>
      <c r="I27" s="48"/>
      <c r="J27" s="48"/>
      <c r="K27" s="48"/>
      <c r="L27" s="43"/>
    </row>
    <row r="28" spans="2:18" ht="18.600000000000001" customHeight="1" x14ac:dyDescent="0.25">
      <c r="B28" s="52"/>
      <c r="C28" s="53" t="s">
        <v>47</v>
      </c>
      <c r="D28" s="53"/>
      <c r="E28" s="53"/>
      <c r="F28" s="54">
        <f>SUM(F29,F78,F80)+F67+F75</f>
        <v>34896312153.116295</v>
      </c>
      <c r="G28" s="54">
        <f>SUM(G29,G78,G80)+G67+G75</f>
        <v>10565929115.200001</v>
      </c>
      <c r="H28" s="54">
        <f t="shared" ref="H28:J28" si="4">SUM(H29,H78,H80)+H67+H75</f>
        <v>10303035624.089018</v>
      </c>
      <c r="I28" s="54">
        <f t="shared" si="4"/>
        <v>0</v>
      </c>
      <c r="J28" s="54">
        <f t="shared" si="4"/>
        <v>35159205644.227272</v>
      </c>
      <c r="K28" s="54">
        <f>SUM(K29,K78,K80)+K67+K75</f>
        <v>3320343321.7377167</v>
      </c>
      <c r="L28" s="55">
        <f>SUM(L29,L78,L80)</f>
        <v>0</v>
      </c>
      <c r="N28" s="49"/>
      <c r="O28" s="25"/>
      <c r="P28" s="25"/>
      <c r="Q28" s="25"/>
      <c r="R28" s="146"/>
    </row>
    <row r="29" spans="2:18" ht="18.600000000000001" customHeight="1" x14ac:dyDescent="0.25">
      <c r="B29" s="32"/>
      <c r="C29" s="1"/>
      <c r="D29" s="53" t="s">
        <v>48</v>
      </c>
      <c r="E29" s="34"/>
      <c r="F29" s="56">
        <f>+SUM(F30:F65)</f>
        <v>33659692033.869804</v>
      </c>
      <c r="G29" s="56">
        <f>+SUM(G30:G65)</f>
        <v>10565929115.200001</v>
      </c>
      <c r="H29" s="56">
        <f>+SUM(H30:H65)</f>
        <v>10028265852.997355</v>
      </c>
      <c r="I29" s="56">
        <f t="shared" ref="I29" si="5">+SUM(I30:I65)</f>
        <v>0</v>
      </c>
      <c r="J29" s="56">
        <f>+SUM(J30:J65)</f>
        <v>34197355296.072449</v>
      </c>
      <c r="K29" s="56">
        <f>+SUM(K30:K65)</f>
        <v>3223443247.1780324</v>
      </c>
      <c r="L29" s="55">
        <f t="shared" ref="L29" si="6">+SUM(L30:L50)</f>
        <v>0</v>
      </c>
      <c r="N29" s="178"/>
      <c r="O29" s="179"/>
      <c r="Q29" s="146"/>
      <c r="R29" s="146"/>
    </row>
    <row r="30" spans="2:18" ht="16.899999999999999" hidden="1" customHeight="1" x14ac:dyDescent="0.25">
      <c r="B30" s="32"/>
      <c r="C30" s="57"/>
      <c r="D30" s="58"/>
      <c r="E30" s="38"/>
      <c r="F30" s="42"/>
      <c r="G30" s="42"/>
      <c r="H30" s="61"/>
      <c r="I30" s="42"/>
      <c r="J30" s="42"/>
      <c r="K30" s="61"/>
      <c r="L30" s="60">
        <v>0</v>
      </c>
      <c r="N30" s="25"/>
      <c r="O30" s="25"/>
      <c r="P30"/>
      <c r="Q30" s="25"/>
    </row>
    <row r="31" spans="2:18" ht="16.899999999999999" customHeight="1" x14ac:dyDescent="0.25">
      <c r="B31" s="32"/>
      <c r="C31" s="57"/>
      <c r="D31" s="58"/>
      <c r="E31" s="38" t="s">
        <v>194</v>
      </c>
      <c r="F31" s="42">
        <v>2926192260.4000006</v>
      </c>
      <c r="G31" s="42">
        <v>0</v>
      </c>
      <c r="H31" s="59">
        <v>2926192260.8000002</v>
      </c>
      <c r="I31" s="42">
        <v>0</v>
      </c>
      <c r="J31" s="42">
        <f>F31+G31-H31+I31</f>
        <v>-0.39999961853027344</v>
      </c>
      <c r="K31" s="59">
        <v>127265685.4480553</v>
      </c>
      <c r="L31" s="60">
        <v>0</v>
      </c>
      <c r="N31"/>
      <c r="O31" s="146"/>
      <c r="P31"/>
      <c r="Q31" s="25"/>
    </row>
    <row r="32" spans="2:18" ht="16.899999999999999" customHeight="1" x14ac:dyDescent="0.25">
      <c r="B32" s="32"/>
      <c r="C32" s="57"/>
      <c r="D32" s="58"/>
      <c r="E32" s="38" t="s">
        <v>194</v>
      </c>
      <c r="F32" s="42">
        <v>1778197417.9515197</v>
      </c>
      <c r="G32" s="42">
        <v>0</v>
      </c>
      <c r="H32" s="59">
        <v>1778197417.9649196</v>
      </c>
      <c r="I32" s="42">
        <v>0</v>
      </c>
      <c r="J32" s="42">
        <f t="shared" ref="J32:J38" si="7">F32+G32-H32+I32</f>
        <v>-1.3399839401245117E-2</v>
      </c>
      <c r="K32" s="59">
        <v>77714265.712781966</v>
      </c>
      <c r="L32" s="60">
        <v>0</v>
      </c>
      <c r="N32" s="25"/>
      <c r="O32" s="25"/>
      <c r="P32" s="25"/>
    </row>
    <row r="33" spans="2:16" ht="16.899999999999999" customHeight="1" x14ac:dyDescent="0.25">
      <c r="B33" s="32"/>
      <c r="C33" s="57"/>
      <c r="D33" s="58"/>
      <c r="E33" s="38" t="s">
        <v>195</v>
      </c>
      <c r="F33" s="42">
        <v>1316786516.9999995</v>
      </c>
      <c r="G33" s="42">
        <v>0</v>
      </c>
      <c r="H33" s="59">
        <v>1316786517.1999998</v>
      </c>
      <c r="I33" s="42">
        <v>0</v>
      </c>
      <c r="J33" s="42">
        <f>F33+G33-H33+I33</f>
        <v>-0.20000028610229492</v>
      </c>
      <c r="K33" s="59">
        <v>57720806.109085485</v>
      </c>
      <c r="L33" s="60">
        <v>0</v>
      </c>
      <c r="N33" s="25"/>
      <c r="O33" s="25"/>
      <c r="P33" s="25"/>
    </row>
    <row r="34" spans="2:16" ht="16.899999999999999" customHeight="1" x14ac:dyDescent="0.25">
      <c r="B34" s="32"/>
      <c r="C34" s="57"/>
      <c r="D34" s="58"/>
      <c r="E34" s="38" t="s">
        <v>195</v>
      </c>
      <c r="F34" s="42">
        <v>1706945485.6951852</v>
      </c>
      <c r="G34" s="42">
        <v>0</v>
      </c>
      <c r="H34" s="59">
        <v>1706945485.5403705</v>
      </c>
      <c r="I34" s="42">
        <v>0</v>
      </c>
      <c r="J34" s="42">
        <f t="shared" si="7"/>
        <v>0.15481472015380859</v>
      </c>
      <c r="K34" s="59">
        <v>75180513.524081379</v>
      </c>
      <c r="L34" s="60">
        <v>0</v>
      </c>
      <c r="N34" s="25"/>
      <c r="O34" s="25"/>
      <c r="P34" s="25"/>
    </row>
    <row r="35" spans="2:16" ht="16.899999999999999" customHeight="1" x14ac:dyDescent="0.25">
      <c r="B35" s="32"/>
      <c r="C35" s="57"/>
      <c r="D35" s="58"/>
      <c r="E35" s="38" t="s">
        <v>42</v>
      </c>
      <c r="F35" s="42">
        <v>1853255097.7759259</v>
      </c>
      <c r="G35" s="42">
        <v>0</v>
      </c>
      <c r="H35" s="59">
        <v>27978537.822222222</v>
      </c>
      <c r="I35" s="42">
        <v>0</v>
      </c>
      <c r="J35" s="42">
        <f t="shared" si="7"/>
        <v>1825276559.9537036</v>
      </c>
      <c r="K35" s="59">
        <v>179981469.21273294</v>
      </c>
      <c r="L35" s="60">
        <v>0</v>
      </c>
      <c r="N35" s="25"/>
      <c r="O35" s="25"/>
      <c r="P35" s="25"/>
    </row>
    <row r="36" spans="2:16" ht="16.899999999999999" customHeight="1" x14ac:dyDescent="0.25">
      <c r="B36" s="32"/>
      <c r="C36" s="57"/>
      <c r="D36" s="58"/>
      <c r="E36" s="38" t="s">
        <v>52</v>
      </c>
      <c r="F36" s="42">
        <v>4311385816.0541754</v>
      </c>
      <c r="G36" s="42">
        <v>0</v>
      </c>
      <c r="H36" s="59">
        <v>62403767.142299995</v>
      </c>
      <c r="I36" s="42">
        <v>0</v>
      </c>
      <c r="J36" s="42">
        <f t="shared" si="7"/>
        <v>4248982048.9118752</v>
      </c>
      <c r="K36" s="59">
        <v>405192815.40372151</v>
      </c>
      <c r="L36" s="60">
        <v>0</v>
      </c>
      <c r="N36" s="25"/>
      <c r="O36" s="25"/>
      <c r="P36" s="25"/>
    </row>
    <row r="37" spans="2:16" ht="16.899999999999999" customHeight="1" x14ac:dyDescent="0.25">
      <c r="B37" s="32"/>
      <c r="C37" s="57"/>
      <c r="D37" s="58"/>
      <c r="E37" s="38" t="s">
        <v>52</v>
      </c>
      <c r="F37" s="42">
        <v>4880998320</v>
      </c>
      <c r="G37" s="42">
        <v>0</v>
      </c>
      <c r="H37" s="59">
        <v>70648440</v>
      </c>
      <c r="I37" s="42">
        <v>0</v>
      </c>
      <c r="J37" s="42">
        <f t="shared" si="7"/>
        <v>4810349880</v>
      </c>
      <c r="K37" s="59">
        <v>453807386.2733205</v>
      </c>
      <c r="L37" s="60">
        <v>0</v>
      </c>
      <c r="N37" s="25"/>
    </row>
    <row r="38" spans="2:16" ht="16.899999999999999" customHeight="1" x14ac:dyDescent="0.25">
      <c r="B38" s="32"/>
      <c r="C38" s="57"/>
      <c r="D38" s="58"/>
      <c r="E38" s="38" t="s">
        <v>52</v>
      </c>
      <c r="F38" s="42">
        <v>4880998320</v>
      </c>
      <c r="G38" s="42">
        <v>0</v>
      </c>
      <c r="H38" s="59">
        <v>70648440</v>
      </c>
      <c r="I38" s="42">
        <v>0</v>
      </c>
      <c r="J38" s="42">
        <f t="shared" si="7"/>
        <v>4810349880</v>
      </c>
      <c r="K38" s="59">
        <v>456266772.16221148</v>
      </c>
      <c r="L38" s="60">
        <v>0</v>
      </c>
      <c r="N38" s="25"/>
    </row>
    <row r="39" spans="2:16" ht="16.899999999999999" customHeight="1" x14ac:dyDescent="0.25">
      <c r="B39" s="32"/>
      <c r="C39" s="57"/>
      <c r="D39" s="58"/>
      <c r="E39" s="38" t="s">
        <v>196</v>
      </c>
      <c r="F39" s="42">
        <v>482276528.73603541</v>
      </c>
      <c r="G39" s="42">
        <v>0</v>
      </c>
      <c r="H39" s="59">
        <v>482276528.9718588</v>
      </c>
      <c r="I39" s="42">
        <v>0</v>
      </c>
      <c r="J39" s="42">
        <f>F39+G39-H39+I39</f>
        <v>-0.23582339286804199</v>
      </c>
      <c r="K39" s="59">
        <v>21192332.223559566</v>
      </c>
      <c r="L39" s="60">
        <v>0</v>
      </c>
      <c r="N39" s="25"/>
    </row>
    <row r="40" spans="2:16" ht="14.25" customHeight="1" x14ac:dyDescent="0.25">
      <c r="B40" s="32"/>
      <c r="C40" s="57"/>
      <c r="D40" s="58"/>
      <c r="E40" s="38" t="s">
        <v>39</v>
      </c>
      <c r="F40" s="42">
        <v>3328043466.536963</v>
      </c>
      <c r="G40" s="42">
        <v>0</v>
      </c>
      <c r="H40" s="59">
        <v>40744437.825682499</v>
      </c>
      <c r="I40" s="42">
        <v>0</v>
      </c>
      <c r="J40" s="42">
        <f t="shared" ref="J40:J41" si="8">F40+G40-H40+I40</f>
        <v>3287299028.7112803</v>
      </c>
      <c r="K40" s="59">
        <v>313561260.10473633</v>
      </c>
      <c r="L40" s="60">
        <v>0</v>
      </c>
      <c r="N40" s="25"/>
    </row>
    <row r="41" spans="2:16" ht="16.899999999999999" customHeight="1" x14ac:dyDescent="0.25">
      <c r="B41" s="32"/>
      <c r="C41" s="57"/>
      <c r="D41" s="58"/>
      <c r="E41" s="38" t="s">
        <v>51</v>
      </c>
      <c r="F41" s="42">
        <v>980924000</v>
      </c>
      <c r="G41" s="42">
        <v>0</v>
      </c>
      <c r="H41" s="59">
        <v>11050000</v>
      </c>
      <c r="I41" s="42">
        <v>0</v>
      </c>
      <c r="J41" s="42">
        <f t="shared" si="8"/>
        <v>969874000</v>
      </c>
      <c r="K41" s="59">
        <v>92999163.361258343</v>
      </c>
      <c r="L41" s="60">
        <v>0</v>
      </c>
      <c r="N41" s="25"/>
    </row>
    <row r="42" spans="2:16" ht="16.899999999999999" customHeight="1" x14ac:dyDescent="0.25">
      <c r="B42" s="32"/>
      <c r="C42" s="57"/>
      <c r="D42" s="58"/>
      <c r="E42" s="38" t="s">
        <v>197</v>
      </c>
      <c r="F42" s="42">
        <v>362492753.26999986</v>
      </c>
      <c r="G42" s="42">
        <v>0</v>
      </c>
      <c r="H42" s="59">
        <v>9171500</v>
      </c>
      <c r="I42" s="42">
        <v>0</v>
      </c>
      <c r="J42" s="42">
        <f>F42+G42-H42+I42</f>
        <v>353321253.26999986</v>
      </c>
      <c r="K42" s="59">
        <v>34176199.044281676</v>
      </c>
      <c r="L42" s="60">
        <v>0</v>
      </c>
      <c r="N42" s="25"/>
    </row>
    <row r="43" spans="2:16" ht="16.899999999999999" customHeight="1" x14ac:dyDescent="0.25">
      <c r="B43" s="32"/>
      <c r="C43" s="57"/>
      <c r="D43" s="58"/>
      <c r="E43" s="38" t="s">
        <v>50</v>
      </c>
      <c r="F43" s="42">
        <v>1156334039.6599998</v>
      </c>
      <c r="G43" s="42">
        <v>0</v>
      </c>
      <c r="H43" s="59">
        <v>17465460.34</v>
      </c>
      <c r="I43" s="42">
        <v>0</v>
      </c>
      <c r="J43" s="42">
        <f t="shared" ref="J43:J45" si="9">F43+G43-H43+I43</f>
        <v>1138868579.3199999</v>
      </c>
      <c r="K43" s="59">
        <v>109346380.60847777</v>
      </c>
      <c r="L43" s="60">
        <v>0</v>
      </c>
      <c r="N43" s="25"/>
    </row>
    <row r="44" spans="2:16" ht="16.899999999999999" customHeight="1" x14ac:dyDescent="0.25">
      <c r="B44" s="32"/>
      <c r="C44" s="57"/>
      <c r="D44" s="58"/>
      <c r="E44" s="38" t="s">
        <v>198</v>
      </c>
      <c r="F44" s="42">
        <v>1463096130.6200001</v>
      </c>
      <c r="G44" s="42">
        <v>0</v>
      </c>
      <c r="H44" s="59">
        <v>1463096130.25</v>
      </c>
      <c r="I44" s="42">
        <v>0</v>
      </c>
      <c r="J44" s="42">
        <f t="shared" si="9"/>
        <v>0.37000012397766113</v>
      </c>
      <c r="K44" s="59">
        <v>63471763.225774184</v>
      </c>
      <c r="L44" s="60">
        <v>0</v>
      </c>
      <c r="N44" s="25"/>
    </row>
    <row r="45" spans="2:16" ht="16.899999999999999" customHeight="1" x14ac:dyDescent="0.25">
      <c r="B45" s="32"/>
      <c r="C45" s="57"/>
      <c r="D45" s="58"/>
      <c r="E45" s="38" t="s">
        <v>44</v>
      </c>
      <c r="F45" s="42">
        <v>486177743</v>
      </c>
      <c r="G45" s="42">
        <v>0</v>
      </c>
      <c r="H45" s="59">
        <v>5995500</v>
      </c>
      <c r="I45" s="42">
        <v>0</v>
      </c>
      <c r="J45" s="42">
        <f t="shared" si="9"/>
        <v>480182243</v>
      </c>
      <c r="K45" s="59">
        <v>45796566.343387552</v>
      </c>
      <c r="L45" s="60">
        <v>0</v>
      </c>
      <c r="N45" s="25"/>
    </row>
    <row r="46" spans="2:16" ht="16.899999999999999" customHeight="1" x14ac:dyDescent="0.25">
      <c r="B46" s="32"/>
      <c r="C46" s="57"/>
      <c r="D46" s="58"/>
      <c r="E46" s="38" t="s">
        <v>44</v>
      </c>
      <c r="F46" s="42">
        <v>245231000</v>
      </c>
      <c r="G46" s="42">
        <v>0</v>
      </c>
      <c r="H46" s="59">
        <v>2762500</v>
      </c>
      <c r="I46" s="42">
        <v>0</v>
      </c>
      <c r="J46" s="42">
        <f>F46+G46-H46+I46</f>
        <v>242468500</v>
      </c>
      <c r="K46" s="59">
        <v>23085108.019203473</v>
      </c>
      <c r="L46" s="60">
        <v>0</v>
      </c>
      <c r="N46" s="25"/>
    </row>
    <row r="47" spans="2:16" ht="16.899999999999999" customHeight="1" x14ac:dyDescent="0.25">
      <c r="B47" s="32"/>
      <c r="C47" s="57"/>
      <c r="D47" s="58"/>
      <c r="E47" s="38" t="s">
        <v>170</v>
      </c>
      <c r="F47" s="42">
        <v>503907790.19999999</v>
      </c>
      <c r="G47" s="42">
        <v>0</v>
      </c>
      <c r="H47" s="61">
        <v>4691110.68</v>
      </c>
      <c r="I47" s="42">
        <v>0</v>
      </c>
      <c r="J47" s="42">
        <f t="shared" ref="J47:J50" si="10">F47+G47-H47+I47</f>
        <v>499216679.51999998</v>
      </c>
      <c r="K47" s="61">
        <v>48281303.745863564</v>
      </c>
      <c r="L47" s="60">
        <v>0</v>
      </c>
    </row>
    <row r="48" spans="2:16" ht="16.899999999999999" customHeight="1" x14ac:dyDescent="0.25">
      <c r="B48" s="32"/>
      <c r="C48" s="57"/>
      <c r="D48" s="58"/>
      <c r="E48" s="38" t="s">
        <v>171</v>
      </c>
      <c r="F48" s="42">
        <v>504004302.41000003</v>
      </c>
      <c r="G48" s="42">
        <v>0</v>
      </c>
      <c r="H48" s="61">
        <v>4692009.1499999994</v>
      </c>
      <c r="I48" s="42">
        <v>0</v>
      </c>
      <c r="J48" s="42">
        <f>F48+G48-H48+I48</f>
        <v>499312293.26000005</v>
      </c>
      <c r="K48" s="61">
        <v>48087000.606528439</v>
      </c>
      <c r="L48" s="60">
        <v>0</v>
      </c>
    </row>
    <row r="49" spans="2:12" ht="16.899999999999999" customHeight="1" x14ac:dyDescent="0.25">
      <c r="B49" s="32"/>
      <c r="C49" s="57"/>
      <c r="D49" s="58"/>
      <c r="E49" s="38" t="s">
        <v>43</v>
      </c>
      <c r="F49" s="42">
        <v>246224425.44</v>
      </c>
      <c r="G49" s="42">
        <v>0</v>
      </c>
      <c r="H49" s="61">
        <v>2292216.9900000002</v>
      </c>
      <c r="I49" s="42">
        <v>0</v>
      </c>
      <c r="J49" s="42">
        <f>F49+G49-H49+I49</f>
        <v>243932208.44999999</v>
      </c>
      <c r="K49" s="61">
        <v>23562856.748463888</v>
      </c>
      <c r="L49" s="60">
        <v>0</v>
      </c>
    </row>
    <row r="50" spans="2:12" ht="16.899999999999999" customHeight="1" x14ac:dyDescent="0.25">
      <c r="B50" s="32"/>
      <c r="C50" s="57"/>
      <c r="D50" s="58"/>
      <c r="E50" s="38" t="s">
        <v>172</v>
      </c>
      <c r="F50" s="42">
        <v>246220619.12</v>
      </c>
      <c r="G50" s="42">
        <v>0</v>
      </c>
      <c r="H50" s="61">
        <v>2292181.56</v>
      </c>
      <c r="I50" s="42">
        <v>0</v>
      </c>
      <c r="J50" s="42">
        <f t="shared" si="10"/>
        <v>243928437.56</v>
      </c>
      <c r="K50" s="61">
        <v>23726896.328376334</v>
      </c>
      <c r="L50" s="60">
        <v>0</v>
      </c>
    </row>
    <row r="51" spans="2:12" ht="16.899999999999999" customHeight="1" x14ac:dyDescent="0.25">
      <c r="B51" s="32"/>
      <c r="C51" s="57"/>
      <c r="D51" s="58"/>
      <c r="E51" s="38" t="s">
        <v>199</v>
      </c>
      <c r="F51" s="42">
        <v>0</v>
      </c>
      <c r="G51" s="42">
        <v>176616346.58000001</v>
      </c>
      <c r="H51" s="61">
        <v>1259489.7800000003</v>
      </c>
      <c r="I51" s="42"/>
      <c r="J51" s="42">
        <f>D51+G51-H51+I51</f>
        <v>175356856.80000001</v>
      </c>
      <c r="K51" s="61">
        <v>11370713.258955816</v>
      </c>
      <c r="L51" s="60"/>
    </row>
    <row r="52" spans="2:12" ht="16.899999999999999" customHeight="1" x14ac:dyDescent="0.25">
      <c r="B52" s="32"/>
      <c r="C52" s="57"/>
      <c r="D52" s="58"/>
      <c r="E52" s="38" t="s">
        <v>200</v>
      </c>
      <c r="F52" s="42">
        <v>0</v>
      </c>
      <c r="G52" s="42">
        <v>168199210.16</v>
      </c>
      <c r="H52" s="61">
        <v>1199465.3399999999</v>
      </c>
      <c r="I52" s="42"/>
      <c r="J52" s="42">
        <f t="shared" ref="J52:J65" si="11">D52+G52-H52+I52</f>
        <v>166999744.81999999</v>
      </c>
      <c r="K52" s="61">
        <v>10780566.572711542</v>
      </c>
      <c r="L52" s="60"/>
    </row>
    <row r="53" spans="2:12" ht="16.899999999999999" customHeight="1" x14ac:dyDescent="0.25">
      <c r="B53" s="32"/>
      <c r="C53" s="57"/>
      <c r="D53" s="58"/>
      <c r="E53" s="38" t="s">
        <v>43</v>
      </c>
      <c r="F53" s="42">
        <v>0</v>
      </c>
      <c r="G53" s="42">
        <v>98588011.780000001</v>
      </c>
      <c r="H53" s="61">
        <v>703052.69000000006</v>
      </c>
      <c r="I53" s="42"/>
      <c r="J53" s="42">
        <f t="shared" si="11"/>
        <v>97884959.090000004</v>
      </c>
      <c r="K53" s="61">
        <v>6478641.9178278176</v>
      </c>
      <c r="L53" s="60"/>
    </row>
    <row r="54" spans="2:12" ht="16.899999999999999" customHeight="1" x14ac:dyDescent="0.25">
      <c r="B54" s="32"/>
      <c r="C54" s="57"/>
      <c r="D54" s="58"/>
      <c r="E54" s="38" t="s">
        <v>172</v>
      </c>
      <c r="F54" s="42">
        <v>0</v>
      </c>
      <c r="G54" s="42">
        <v>73906887.950000003</v>
      </c>
      <c r="H54" s="61">
        <v>527046.17000000004</v>
      </c>
      <c r="I54" s="42"/>
      <c r="J54" s="42">
        <f t="shared" si="11"/>
        <v>73379841.780000001</v>
      </c>
      <c r="K54" s="61">
        <v>4903236.9778244859</v>
      </c>
      <c r="L54" s="60"/>
    </row>
    <row r="55" spans="2:12" ht="16.899999999999999" customHeight="1" x14ac:dyDescent="0.25">
      <c r="B55" s="32"/>
      <c r="C55" s="57"/>
      <c r="D55" s="58"/>
      <c r="E55" s="38" t="s">
        <v>201</v>
      </c>
      <c r="F55" s="42">
        <v>0</v>
      </c>
      <c r="G55" s="42">
        <v>4678941771.9800005</v>
      </c>
      <c r="H55" s="61">
        <v>6537329.5</v>
      </c>
      <c r="I55" s="42"/>
      <c r="J55" s="42">
        <f t="shared" si="11"/>
        <v>4672404442.4800005</v>
      </c>
      <c r="K55" s="61">
        <v>236195736.82911295</v>
      </c>
      <c r="L55" s="60"/>
    </row>
    <row r="56" spans="2:12" ht="16.899999999999999" customHeight="1" x14ac:dyDescent="0.25">
      <c r="B56" s="32"/>
      <c r="C56" s="57"/>
      <c r="D56" s="58"/>
      <c r="E56" s="38" t="s">
        <v>202</v>
      </c>
      <c r="F56" s="42">
        <v>0</v>
      </c>
      <c r="G56" s="42">
        <v>500000000</v>
      </c>
      <c r="H56" s="61">
        <v>698590.57000000007</v>
      </c>
      <c r="I56" s="42"/>
      <c r="J56" s="42">
        <f t="shared" si="11"/>
        <v>499301409.43000001</v>
      </c>
      <c r="K56" s="61">
        <v>25959740.661103994</v>
      </c>
      <c r="L56" s="60"/>
    </row>
    <row r="57" spans="2:12" ht="16.899999999999999" customHeight="1" x14ac:dyDescent="0.25">
      <c r="B57" s="32"/>
      <c r="C57" s="57"/>
      <c r="D57" s="58"/>
      <c r="E57" s="38" t="s">
        <v>202</v>
      </c>
      <c r="F57" s="42">
        <v>0</v>
      </c>
      <c r="G57" s="42">
        <v>500000000</v>
      </c>
      <c r="H57" s="61">
        <v>698590.57000000007</v>
      </c>
      <c r="I57" s="42"/>
      <c r="J57" s="42">
        <f t="shared" si="11"/>
        <v>499301409.43000001</v>
      </c>
      <c r="K57" s="61">
        <v>26017484.312647354</v>
      </c>
      <c r="L57" s="60"/>
    </row>
    <row r="58" spans="2:12" ht="16.899999999999999" customHeight="1" x14ac:dyDescent="0.25">
      <c r="B58" s="32"/>
      <c r="C58" s="57"/>
      <c r="D58" s="58"/>
      <c r="E58" s="38" t="s">
        <v>201</v>
      </c>
      <c r="F58" s="42">
        <v>0</v>
      </c>
      <c r="G58" s="41">
        <v>986044936.54999995</v>
      </c>
      <c r="H58" s="61">
        <v>1377683.45</v>
      </c>
      <c r="I58" s="42"/>
      <c r="J58" s="42">
        <f t="shared" si="11"/>
        <v>984667253.0999999</v>
      </c>
      <c r="K58" s="61">
        <v>51620877.258098692</v>
      </c>
      <c r="L58" s="60"/>
    </row>
    <row r="59" spans="2:12" ht="16.899999999999999" customHeight="1" x14ac:dyDescent="0.25">
      <c r="B59" s="32"/>
      <c r="C59" s="57"/>
      <c r="D59" s="58"/>
      <c r="E59" s="38" t="s">
        <v>203</v>
      </c>
      <c r="F59" s="42">
        <v>0</v>
      </c>
      <c r="G59" s="42">
        <v>1484494373.9499998</v>
      </c>
      <c r="H59" s="61">
        <v>2074107.6400000001</v>
      </c>
      <c r="I59" s="42"/>
      <c r="J59" s="42">
        <f t="shared" si="11"/>
        <v>1482420266.3099997</v>
      </c>
      <c r="K59" s="61">
        <v>78453722.891797677</v>
      </c>
      <c r="L59" s="60"/>
    </row>
    <row r="60" spans="2:12" ht="16.899999999999999" customHeight="1" x14ac:dyDescent="0.25">
      <c r="B60" s="32"/>
      <c r="C60" s="57"/>
      <c r="D60" s="58"/>
      <c r="E60" s="38" t="s">
        <v>202</v>
      </c>
      <c r="F60" s="42">
        <v>0</v>
      </c>
      <c r="G60" s="42">
        <v>1000000000</v>
      </c>
      <c r="H60" s="61">
        <v>3477456.91</v>
      </c>
      <c r="I60" s="42"/>
      <c r="J60" s="42">
        <f t="shared" si="11"/>
        <v>996522543.09000003</v>
      </c>
      <c r="K60" s="61">
        <v>52510917.074470744</v>
      </c>
      <c r="L60" s="60"/>
    </row>
    <row r="61" spans="2:12" ht="16.899999999999999" customHeight="1" x14ac:dyDescent="0.25">
      <c r="B61" s="32"/>
      <c r="C61" s="57"/>
      <c r="D61" s="58"/>
      <c r="E61" s="38" t="s">
        <v>202</v>
      </c>
      <c r="F61" s="42">
        <v>0</v>
      </c>
      <c r="G61" s="42">
        <v>471898157.50999999</v>
      </c>
      <c r="H61" s="61">
        <v>1641005.5</v>
      </c>
      <c r="I61" s="42"/>
      <c r="J61" s="42">
        <f t="shared" si="11"/>
        <v>470257152.00999999</v>
      </c>
      <c r="K61" s="61">
        <v>24888705.594313279</v>
      </c>
      <c r="L61" s="60"/>
    </row>
    <row r="62" spans="2:12" ht="16.899999999999999" customHeight="1" x14ac:dyDescent="0.25">
      <c r="B62" s="32"/>
      <c r="C62" s="57"/>
      <c r="D62" s="58"/>
      <c r="E62" s="38" t="s">
        <v>204</v>
      </c>
      <c r="F62" s="42">
        <v>0</v>
      </c>
      <c r="G62" s="42">
        <v>133261259.83</v>
      </c>
      <c r="H62" s="61">
        <v>543224.31000000006</v>
      </c>
      <c r="I62" s="42"/>
      <c r="J62" s="42">
        <f t="shared" si="11"/>
        <v>132718035.52</v>
      </c>
      <c r="K62" s="61">
        <v>4258197.7276853425</v>
      </c>
      <c r="L62" s="60"/>
    </row>
    <row r="63" spans="2:12" ht="16.899999999999999" customHeight="1" x14ac:dyDescent="0.25">
      <c r="B63" s="32"/>
      <c r="C63" s="57"/>
      <c r="D63" s="58"/>
      <c r="E63" s="38" t="s">
        <v>205</v>
      </c>
      <c r="F63" s="42">
        <v>0</v>
      </c>
      <c r="G63" s="42">
        <v>115031625.52</v>
      </c>
      <c r="H63" s="61">
        <v>468913.27999999997</v>
      </c>
      <c r="I63" s="42"/>
      <c r="J63" s="42">
        <f t="shared" si="11"/>
        <v>114562712.23999999</v>
      </c>
      <c r="K63" s="61">
        <v>3658341.3579707844</v>
      </c>
      <c r="L63" s="60"/>
    </row>
    <row r="64" spans="2:12" ht="16.899999999999999" customHeight="1" x14ac:dyDescent="0.25">
      <c r="B64" s="32"/>
      <c r="C64" s="57"/>
      <c r="D64" s="58"/>
      <c r="E64" s="38" t="s">
        <v>43</v>
      </c>
      <c r="F64" s="42">
        <v>0</v>
      </c>
      <c r="G64" s="42">
        <v>78506237.799999997</v>
      </c>
      <c r="H64" s="61">
        <v>320021.69</v>
      </c>
      <c r="I64" s="42"/>
      <c r="J64" s="42">
        <f t="shared" si="11"/>
        <v>78186216.109999999</v>
      </c>
      <c r="K64" s="61">
        <v>2602700.1494341297</v>
      </c>
      <c r="L64" s="60"/>
    </row>
    <row r="65" spans="2:16" ht="16.899999999999999" customHeight="1" x14ac:dyDescent="0.25">
      <c r="B65" s="32"/>
      <c r="C65" s="57"/>
      <c r="D65" s="58"/>
      <c r="E65" s="38" t="s">
        <v>172</v>
      </c>
      <c r="F65" s="42">
        <v>0</v>
      </c>
      <c r="G65" s="42">
        <v>100440295.59</v>
      </c>
      <c r="H65" s="61">
        <v>409433.36</v>
      </c>
      <c r="I65" s="42"/>
      <c r="J65" s="42">
        <f t="shared" si="11"/>
        <v>100030862.23</v>
      </c>
      <c r="K65" s="61">
        <v>3327120.3881762139</v>
      </c>
      <c r="L65" s="60"/>
    </row>
    <row r="66" spans="2:16" ht="16.899999999999999" customHeight="1" x14ac:dyDescent="0.25">
      <c r="B66" s="32"/>
      <c r="C66" s="57"/>
      <c r="D66" s="58"/>
      <c r="E66" s="38"/>
      <c r="F66" s="42"/>
      <c r="G66" s="42"/>
      <c r="H66" s="61"/>
      <c r="I66" s="42"/>
      <c r="J66" s="42"/>
      <c r="K66" s="61"/>
      <c r="L66" s="60"/>
      <c r="N66" s="25"/>
      <c r="O66" s="25"/>
      <c r="P66" s="25"/>
    </row>
    <row r="67" spans="2:16" ht="16.5" customHeight="1" x14ac:dyDescent="0.25">
      <c r="B67" s="32"/>
      <c r="C67" s="57"/>
      <c r="D67" s="53"/>
      <c r="E67" s="53" t="s">
        <v>152</v>
      </c>
      <c r="F67" s="56">
        <f>SUM(F68:F73)</f>
        <v>971026639.31648934</v>
      </c>
      <c r="G67" s="56">
        <f>SUM(G68:G73)</f>
        <v>0</v>
      </c>
      <c r="H67" s="56">
        <f>SUM(H68:H73)</f>
        <v>9176291.1616633106</v>
      </c>
      <c r="I67" s="56">
        <f t="shared" ref="I67" si="12">SUM(I68:I71)</f>
        <v>0</v>
      </c>
      <c r="J67" s="56">
        <f>SUM(J68:J73)</f>
        <v>961850348.15482605</v>
      </c>
      <c r="K67" s="56">
        <f>SUM(K68:K73)</f>
        <v>92462979.089684352</v>
      </c>
      <c r="L67" s="60"/>
      <c r="N67" s="25"/>
      <c r="O67" s="25"/>
      <c r="P67" s="25"/>
    </row>
    <row r="68" spans="2:16" x14ac:dyDescent="0.25">
      <c r="B68" s="32"/>
      <c r="C68" s="1"/>
      <c r="D68" s="1"/>
      <c r="E68" s="38" t="s">
        <v>173</v>
      </c>
      <c r="F68" s="41">
        <v>141956022.97</v>
      </c>
      <c r="G68" s="42">
        <v>0</v>
      </c>
      <c r="H68" s="59">
        <v>1480587.3399999999</v>
      </c>
      <c r="I68" s="42">
        <v>0</v>
      </c>
      <c r="J68" s="41">
        <f>F68+G68-H68+I68</f>
        <v>140475435.63</v>
      </c>
      <c r="K68" s="59">
        <v>13506647.662047088</v>
      </c>
      <c r="L68" s="60">
        <v>0</v>
      </c>
      <c r="N68" s="203"/>
      <c r="O68" s="25"/>
      <c r="P68" s="25"/>
    </row>
    <row r="69" spans="2:16" x14ac:dyDescent="0.25">
      <c r="B69" s="32"/>
      <c r="C69" s="1"/>
      <c r="D69" s="1"/>
      <c r="E69" s="38" t="s">
        <v>153</v>
      </c>
      <c r="F69" s="41">
        <v>167160810.91000003</v>
      </c>
      <c r="G69" s="42">
        <v>0</v>
      </c>
      <c r="H69" s="59">
        <v>1740193.0899999999</v>
      </c>
      <c r="I69" s="42">
        <v>0</v>
      </c>
      <c r="J69" s="41">
        <f t="shared" ref="J69" si="13">F69+G69-H69+I69</f>
        <v>165420617.82000002</v>
      </c>
      <c r="K69" s="59">
        <v>15904925.809930673</v>
      </c>
      <c r="L69" s="60">
        <v>0</v>
      </c>
      <c r="N69" s="203"/>
      <c r="O69" s="25"/>
      <c r="P69" s="25"/>
    </row>
    <row r="70" spans="2:16" x14ac:dyDescent="0.25">
      <c r="B70" s="32"/>
      <c r="C70" s="1"/>
      <c r="D70" s="1"/>
      <c r="E70" s="166" t="s">
        <v>154</v>
      </c>
      <c r="F70" s="41">
        <v>164901656.2964893</v>
      </c>
      <c r="G70" s="42">
        <v>0</v>
      </c>
      <c r="H70" s="59">
        <v>1714510.7416633102</v>
      </c>
      <c r="I70" s="42">
        <v>0</v>
      </c>
      <c r="J70" s="41">
        <f>F70+G70-H70+I70</f>
        <v>163187145.55482599</v>
      </c>
      <c r="K70" s="59">
        <v>15690055.95408123</v>
      </c>
      <c r="L70" s="60">
        <v>0</v>
      </c>
      <c r="N70" s="203"/>
      <c r="O70" s="25"/>
      <c r="P70" s="25"/>
    </row>
    <row r="71" spans="2:16" x14ac:dyDescent="0.25">
      <c r="B71" s="32"/>
      <c r="C71" s="1"/>
      <c r="D71" s="1"/>
      <c r="E71" s="38" t="s">
        <v>174</v>
      </c>
      <c r="F71" s="41">
        <v>194163918.74000001</v>
      </c>
      <c r="G71" s="42"/>
      <c r="H71" s="59">
        <v>1658427.7400000002</v>
      </c>
      <c r="I71" s="42"/>
      <c r="J71" s="41">
        <f>F71+G71-H71+I71</f>
        <v>192505491</v>
      </c>
      <c r="K71" s="59">
        <v>18502379.27157614</v>
      </c>
      <c r="L71" s="60">
        <v>0</v>
      </c>
      <c r="N71" s="25"/>
      <c r="O71" s="25"/>
      <c r="P71" s="25"/>
    </row>
    <row r="72" spans="2:16" x14ac:dyDescent="0.25">
      <c r="B72" s="32"/>
      <c r="C72" s="1"/>
      <c r="D72" s="1"/>
      <c r="E72" s="38" t="s">
        <v>175</v>
      </c>
      <c r="F72" s="41">
        <v>246401902.26999998</v>
      </c>
      <c r="G72" s="42"/>
      <c r="H72" s="59">
        <v>2101985.38</v>
      </c>
      <c r="I72" s="42"/>
      <c r="J72" s="41">
        <f>F72+G72-H72+I72</f>
        <v>244299916.88999999</v>
      </c>
      <c r="K72" s="59">
        <v>23480375.673053019</v>
      </c>
      <c r="L72" s="60"/>
      <c r="N72" s="25"/>
      <c r="O72" s="25"/>
      <c r="P72" s="25"/>
    </row>
    <row r="73" spans="2:16" x14ac:dyDescent="0.25">
      <c r="B73" s="32"/>
      <c r="C73" s="1"/>
      <c r="D73" s="1"/>
      <c r="E73" s="38" t="s">
        <v>176</v>
      </c>
      <c r="F73" s="41">
        <v>56442328.130000003</v>
      </c>
      <c r="G73" s="42"/>
      <c r="H73" s="59">
        <v>480586.87</v>
      </c>
      <c r="I73" s="42"/>
      <c r="J73" s="41">
        <f>F73+G73-H73+I73</f>
        <v>55961741.260000005</v>
      </c>
      <c r="K73" s="180">
        <v>5378594.7189962165</v>
      </c>
      <c r="L73" s="60"/>
      <c r="N73" s="25"/>
      <c r="O73" s="25"/>
      <c r="P73" s="25"/>
    </row>
    <row r="74" spans="2:16" ht="11.25" customHeight="1" x14ac:dyDescent="0.25">
      <c r="B74" s="32"/>
      <c r="C74" s="1"/>
      <c r="D74" s="1"/>
      <c r="E74" s="166"/>
      <c r="F74" s="41"/>
      <c r="G74" s="42"/>
      <c r="H74" s="59"/>
      <c r="I74" s="42"/>
      <c r="J74" s="42"/>
      <c r="K74" s="161"/>
      <c r="L74" s="60"/>
    </row>
    <row r="75" spans="2:16" ht="12" customHeight="1" x14ac:dyDescent="0.25">
      <c r="B75" s="32"/>
      <c r="C75" s="1"/>
      <c r="D75" s="1"/>
      <c r="E75" s="204" t="s">
        <v>155</v>
      </c>
      <c r="F75" s="56">
        <f>+F76+F77</f>
        <v>265593479.93000001</v>
      </c>
      <c r="G75" s="56">
        <f>+G76</f>
        <v>0</v>
      </c>
      <c r="H75" s="56">
        <f>+H76+H77</f>
        <v>265593479.92999998</v>
      </c>
      <c r="I75" s="56">
        <f>+I76+I77</f>
        <v>0</v>
      </c>
      <c r="J75" s="56">
        <f>+J76+J77</f>
        <v>2.9802322387695313E-8</v>
      </c>
      <c r="K75" s="181">
        <f>+K76+K77</f>
        <v>4437095.47</v>
      </c>
      <c r="L75" s="60"/>
    </row>
    <row r="76" spans="2:16" ht="12" customHeight="1" x14ac:dyDescent="0.25">
      <c r="B76" s="32"/>
      <c r="C76" s="1"/>
      <c r="D76" s="1"/>
      <c r="E76" s="114" t="s">
        <v>39</v>
      </c>
      <c r="F76" s="41">
        <v>265593479.93000001</v>
      </c>
      <c r="G76" s="41">
        <v>0</v>
      </c>
      <c r="H76" s="59">
        <v>265593479.92999998</v>
      </c>
      <c r="I76" s="42"/>
      <c r="J76" s="41">
        <f>F76+G76-H76+I76</f>
        <v>2.9802322387695313E-8</v>
      </c>
      <c r="K76" s="180">
        <v>4437095.47</v>
      </c>
      <c r="L76" s="60">
        <v>0</v>
      </c>
    </row>
    <row r="77" spans="2:16" ht="12" customHeight="1" x14ac:dyDescent="0.25">
      <c r="B77" s="32"/>
      <c r="C77" s="1"/>
      <c r="D77" s="1"/>
      <c r="E77" s="166"/>
      <c r="F77" s="41"/>
      <c r="H77" s="59"/>
      <c r="I77" s="42"/>
      <c r="J77" s="41"/>
      <c r="K77" s="61"/>
      <c r="L77" s="60"/>
    </row>
    <row r="78" spans="2:16" x14ac:dyDescent="0.25">
      <c r="B78" s="32"/>
      <c r="C78" s="38"/>
      <c r="D78" s="53" t="s">
        <v>53</v>
      </c>
      <c r="E78" s="34"/>
      <c r="F78" s="62">
        <f t="shared" ref="F78:K78" si="14">SUM(F79)</f>
        <v>0</v>
      </c>
      <c r="G78" s="42">
        <v>0</v>
      </c>
      <c r="H78" s="62">
        <f t="shared" si="14"/>
        <v>0</v>
      </c>
      <c r="I78" s="42">
        <v>0</v>
      </c>
      <c r="J78" s="62">
        <v>0</v>
      </c>
      <c r="K78" s="62">
        <f t="shared" si="14"/>
        <v>0</v>
      </c>
      <c r="L78" s="60">
        <v>0</v>
      </c>
    </row>
    <row r="79" spans="2:16" ht="11.45" customHeight="1" x14ac:dyDescent="0.25">
      <c r="B79" s="32"/>
      <c r="C79" s="63"/>
      <c r="D79" s="64"/>
      <c r="E79" s="38"/>
      <c r="F79" s="42"/>
      <c r="G79" s="42"/>
      <c r="H79" s="61"/>
      <c r="I79" s="42"/>
      <c r="J79" s="42"/>
      <c r="K79" s="61"/>
      <c r="L79" s="60">
        <v>0</v>
      </c>
      <c r="O79" s="65"/>
    </row>
    <row r="80" spans="2:16" x14ac:dyDescent="0.25">
      <c r="B80" s="32"/>
      <c r="C80" s="38"/>
      <c r="D80" s="53" t="s">
        <v>54</v>
      </c>
      <c r="E80" s="39"/>
      <c r="F80" s="42">
        <f>SUM(F81)</f>
        <v>0</v>
      </c>
      <c r="G80" s="42">
        <f t="shared" ref="G80:I80" si="15">SUM(G81)</f>
        <v>0</v>
      </c>
      <c r="H80" s="42">
        <f t="shared" si="15"/>
        <v>0</v>
      </c>
      <c r="I80" s="42">
        <f t="shared" si="15"/>
        <v>0</v>
      </c>
      <c r="J80" s="42">
        <v>0</v>
      </c>
      <c r="K80" s="42">
        <f t="shared" ref="K80:L80" si="16">SUM(K81)</f>
        <v>0</v>
      </c>
      <c r="L80" s="43">
        <f t="shared" si="16"/>
        <v>0</v>
      </c>
    </row>
    <row r="81" spans="2:16" x14ac:dyDescent="0.25">
      <c r="B81" s="66"/>
      <c r="C81" s="67"/>
      <c r="D81" s="67"/>
      <c r="E81" s="68"/>
      <c r="F81" s="69"/>
      <c r="G81" s="69"/>
      <c r="H81" s="69"/>
      <c r="I81" s="69"/>
      <c r="J81" s="69"/>
      <c r="K81" s="69"/>
      <c r="L81" s="70"/>
    </row>
    <row r="82" spans="2:16" ht="19.149999999999999" customHeight="1" x14ac:dyDescent="0.25">
      <c r="B82" s="71" t="s">
        <v>55</v>
      </c>
      <c r="C82" s="27"/>
      <c r="D82" s="27"/>
      <c r="E82" s="27"/>
      <c r="F82" s="73">
        <v>4728385784</v>
      </c>
      <c r="G82" s="73"/>
      <c r="H82" s="73"/>
      <c r="I82" s="73"/>
      <c r="J82" s="78">
        <v>4453445292.4899998</v>
      </c>
      <c r="K82" s="73">
        <v>0</v>
      </c>
      <c r="L82" s="74">
        <v>0</v>
      </c>
    </row>
    <row r="83" spans="2:16" ht="19.149999999999999" customHeight="1" x14ac:dyDescent="0.25">
      <c r="B83" s="71" t="s">
        <v>56</v>
      </c>
      <c r="C83" s="27"/>
      <c r="D83" s="27"/>
      <c r="E83" s="27"/>
      <c r="F83" s="124">
        <f t="shared" ref="F83:K83" si="17">F6+F82</f>
        <v>41318447937.116295</v>
      </c>
      <c r="G83" s="124">
        <f t="shared" si="17"/>
        <v>17315929115.200001</v>
      </c>
      <c r="H83" s="124">
        <f t="shared" si="17"/>
        <v>13451785624.089018</v>
      </c>
      <c r="I83" s="124">
        <f t="shared" si="17"/>
        <v>0</v>
      </c>
      <c r="J83" s="125">
        <f>J6+J82</f>
        <v>44907650936.71727</v>
      </c>
      <c r="K83" s="124">
        <f t="shared" si="17"/>
        <v>3518466929.7309113</v>
      </c>
      <c r="L83" s="74">
        <v>0</v>
      </c>
      <c r="O83" s="182"/>
    </row>
    <row r="84" spans="2:16" ht="19.149999999999999" customHeight="1" x14ac:dyDescent="0.25">
      <c r="B84" s="21" t="s">
        <v>57</v>
      </c>
      <c r="C84" s="22"/>
      <c r="D84" s="22"/>
      <c r="E84" s="22"/>
      <c r="F84" s="78"/>
      <c r="G84" s="78"/>
      <c r="H84" s="78"/>
      <c r="I84" s="78"/>
      <c r="J84" s="78"/>
      <c r="K84" s="78"/>
      <c r="L84" s="24"/>
    </row>
    <row r="85" spans="2:16" ht="19.149999999999999" customHeight="1" x14ac:dyDescent="0.25">
      <c r="B85" s="32"/>
      <c r="C85" s="79" t="s">
        <v>206</v>
      </c>
      <c r="D85" s="64" t="s">
        <v>62</v>
      </c>
      <c r="E85" s="38" t="s">
        <v>63</v>
      </c>
      <c r="F85" s="42">
        <v>16320226652.969999</v>
      </c>
      <c r="G85" s="42">
        <v>0</v>
      </c>
      <c r="H85" s="61">
        <v>0</v>
      </c>
      <c r="I85" s="42">
        <v>0</v>
      </c>
      <c r="J85" s="42">
        <v>16302389679.879999</v>
      </c>
      <c r="K85" s="61">
        <v>0</v>
      </c>
      <c r="L85" s="46">
        <v>0</v>
      </c>
      <c r="N85" s="44"/>
      <c r="O85" s="44"/>
      <c r="P85" s="80"/>
    </row>
    <row r="86" spans="2:16" x14ac:dyDescent="0.25">
      <c r="B86" s="21" t="s">
        <v>64</v>
      </c>
      <c r="C86" s="22"/>
      <c r="D86" s="22"/>
      <c r="E86" s="22"/>
      <c r="F86" s="78"/>
      <c r="G86" s="78"/>
      <c r="H86" s="78"/>
      <c r="I86" s="78"/>
      <c r="J86" s="78"/>
      <c r="K86" s="78"/>
      <c r="L86" s="81"/>
      <c r="M86" s="82"/>
      <c r="N86" s="83"/>
      <c r="O86" s="84"/>
      <c r="P86" s="80"/>
    </row>
    <row r="87" spans="2:16" ht="6" customHeight="1" x14ac:dyDescent="0.25">
      <c r="B87" s="52"/>
      <c r="C87" s="53"/>
      <c r="D87" s="53"/>
      <c r="E87" s="53"/>
      <c r="F87" s="123"/>
      <c r="G87" s="123"/>
      <c r="H87" s="123"/>
      <c r="I87" s="123"/>
      <c r="J87" s="123"/>
      <c r="K87" s="123"/>
      <c r="L87" s="85"/>
      <c r="M87" s="82"/>
      <c r="N87" s="83"/>
      <c r="O87" s="84"/>
      <c r="P87" s="80"/>
    </row>
    <row r="88" spans="2:16" x14ac:dyDescent="0.25">
      <c r="B88" s="47"/>
      <c r="C88" s="86">
        <v>657</v>
      </c>
      <c r="D88" s="64" t="s">
        <v>59</v>
      </c>
      <c r="E88" s="40" t="s">
        <v>52</v>
      </c>
      <c r="F88" s="42">
        <v>282673390.10000002</v>
      </c>
      <c r="G88" s="42">
        <v>0</v>
      </c>
      <c r="H88" s="42">
        <v>0</v>
      </c>
      <c r="I88" s="42">
        <f>IF(F88&gt;J88,(F88-J88)*-1,(F88-J88)*-1)</f>
        <v>-27640855.420000017</v>
      </c>
      <c r="J88" s="42">
        <v>255032534.68000001</v>
      </c>
      <c r="K88" s="170">
        <v>52838727.109999999</v>
      </c>
      <c r="L88" s="87">
        <v>0</v>
      </c>
      <c r="M88" s="88">
        <v>637</v>
      </c>
      <c r="N88" s="44"/>
      <c r="O88" s="44"/>
    </row>
    <row r="89" spans="2:16" x14ac:dyDescent="0.25">
      <c r="B89" s="90"/>
      <c r="C89" s="67"/>
      <c r="D89" s="68"/>
      <c r="E89" s="68"/>
      <c r="F89" s="69"/>
      <c r="G89" s="69"/>
      <c r="H89" s="69"/>
      <c r="I89" s="69"/>
      <c r="J89" s="69"/>
      <c r="K89" s="69"/>
      <c r="L89" s="91"/>
      <c r="M89" s="92"/>
      <c r="N89" s="89"/>
    </row>
    <row r="90" spans="2:16" x14ac:dyDescent="0.25">
      <c r="B90" s="38"/>
      <c r="C90" s="38"/>
      <c r="D90" s="39"/>
      <c r="E90" s="39"/>
      <c r="F90" s="42"/>
      <c r="G90" s="42"/>
      <c r="H90" s="42"/>
      <c r="I90" s="42"/>
      <c r="J90" s="42"/>
      <c r="K90" s="42"/>
      <c r="L90" s="93"/>
      <c r="M90" s="92"/>
      <c r="N90" s="89"/>
    </row>
    <row r="91" spans="2:16" ht="14.45" customHeight="1" x14ac:dyDescent="0.25">
      <c r="B91" s="38"/>
      <c r="C91" s="38"/>
      <c r="D91" s="195" t="s">
        <v>66</v>
      </c>
      <c r="E91" s="196"/>
      <c r="F91" s="199" t="s">
        <v>67</v>
      </c>
      <c r="G91" s="199" t="s">
        <v>68</v>
      </c>
      <c r="H91" s="199" t="s">
        <v>69</v>
      </c>
      <c r="I91" s="199" t="s">
        <v>70</v>
      </c>
      <c r="J91" s="199" t="s">
        <v>71</v>
      </c>
      <c r="K91" s="94"/>
      <c r="L91" s="94"/>
    </row>
    <row r="92" spans="2:16" ht="33.75" customHeight="1" x14ac:dyDescent="0.25">
      <c r="B92" s="38"/>
      <c r="C92" s="38"/>
      <c r="D92" s="197"/>
      <c r="E92" s="198"/>
      <c r="F92" s="200"/>
      <c r="G92" s="200"/>
      <c r="H92" s="200"/>
      <c r="I92" s="200"/>
      <c r="J92" s="200"/>
      <c r="K92" s="94"/>
      <c r="L92" s="94"/>
    </row>
    <row r="93" spans="2:16" ht="16.899999999999999" customHeight="1" x14ac:dyDescent="0.25">
      <c r="B93" s="38"/>
      <c r="C93" s="38"/>
      <c r="D93" s="95" t="s">
        <v>59</v>
      </c>
      <c r="E93" s="96" t="s">
        <v>38</v>
      </c>
      <c r="F93" s="126">
        <v>500000000</v>
      </c>
      <c r="G93" s="104">
        <v>12</v>
      </c>
      <c r="H93" s="99" t="s">
        <v>182</v>
      </c>
      <c r="I93" s="102"/>
      <c r="J93" s="101">
        <v>0.107</v>
      </c>
      <c r="K93" s="42"/>
      <c r="L93" s="106"/>
    </row>
    <row r="94" spans="2:16" ht="16.899999999999999" customHeight="1" x14ac:dyDescent="0.25">
      <c r="B94" s="38"/>
      <c r="C94" s="38"/>
      <c r="D94" s="95" t="s">
        <v>60</v>
      </c>
      <c r="E94" s="96" t="s">
        <v>42</v>
      </c>
      <c r="F94" s="126">
        <v>500000000</v>
      </c>
      <c r="G94" s="104">
        <v>12</v>
      </c>
      <c r="H94" s="99" t="s">
        <v>183</v>
      </c>
      <c r="I94" s="102"/>
      <c r="J94" s="101">
        <v>0.1071</v>
      </c>
      <c r="K94" s="42"/>
      <c r="L94" s="106"/>
    </row>
    <row r="95" spans="2:16" ht="16.899999999999999" customHeight="1" x14ac:dyDescent="0.25">
      <c r="B95" s="38"/>
      <c r="C95" s="38"/>
      <c r="D95" s="95" t="s">
        <v>62</v>
      </c>
      <c r="E95" s="96" t="s">
        <v>169</v>
      </c>
      <c r="F95" s="126">
        <v>750000000</v>
      </c>
      <c r="G95" s="104">
        <v>12</v>
      </c>
      <c r="H95" s="99" t="s">
        <v>184</v>
      </c>
      <c r="I95" s="102"/>
      <c r="J95" s="101">
        <v>0.10730000000000001</v>
      </c>
      <c r="K95" s="42"/>
      <c r="L95" s="106"/>
    </row>
    <row r="96" spans="2:16" ht="16.899999999999999" customHeight="1" x14ac:dyDescent="0.25">
      <c r="B96" s="38"/>
      <c r="C96" s="38"/>
      <c r="D96" s="95" t="s">
        <v>75</v>
      </c>
      <c r="E96" s="96" t="s">
        <v>44</v>
      </c>
      <c r="F96" s="126">
        <v>750000000</v>
      </c>
      <c r="G96" s="104">
        <v>12</v>
      </c>
      <c r="H96" s="99" t="s">
        <v>207</v>
      </c>
      <c r="I96" s="102"/>
      <c r="J96" s="101">
        <v>0.10290000000000001</v>
      </c>
      <c r="K96" s="42"/>
      <c r="L96" s="106"/>
    </row>
    <row r="97" spans="1:12" ht="16.899999999999999" customHeight="1" x14ac:dyDescent="0.25">
      <c r="B97" s="38"/>
      <c r="C97" s="38"/>
      <c r="D97" s="95" t="s">
        <v>77</v>
      </c>
      <c r="E97" s="96" t="s">
        <v>39</v>
      </c>
      <c r="F97" s="126">
        <v>1200000000</v>
      </c>
      <c r="G97" s="104">
        <v>12</v>
      </c>
      <c r="H97" s="99" t="s">
        <v>208</v>
      </c>
      <c r="I97" s="102"/>
      <c r="J97" s="101">
        <v>8.1100000000000005E-2</v>
      </c>
      <c r="K97" s="42"/>
      <c r="L97" s="106"/>
    </row>
    <row r="98" spans="1:12" ht="16.899999999999999" customHeight="1" x14ac:dyDescent="0.25">
      <c r="B98" s="38"/>
      <c r="C98" s="38"/>
      <c r="D98" s="95" t="s">
        <v>79</v>
      </c>
      <c r="E98" s="96" t="s">
        <v>39</v>
      </c>
      <c r="F98" s="126">
        <v>1000000000</v>
      </c>
      <c r="G98" s="104">
        <v>12</v>
      </c>
      <c r="H98" s="99" t="s">
        <v>209</v>
      </c>
      <c r="I98" s="102"/>
      <c r="J98" s="101">
        <v>8.2000000000000003E-2</v>
      </c>
      <c r="K98" s="42"/>
      <c r="L98" s="106"/>
    </row>
    <row r="99" spans="1:12" ht="16.899999999999999" customHeight="1" x14ac:dyDescent="0.25">
      <c r="B99" s="38"/>
      <c r="C99" s="38"/>
      <c r="D99" s="95" t="s">
        <v>81</v>
      </c>
      <c r="E99" s="96" t="s">
        <v>190</v>
      </c>
      <c r="F99" s="126">
        <v>50000000</v>
      </c>
      <c r="G99" s="104">
        <v>12</v>
      </c>
      <c r="H99" s="99" t="s">
        <v>210</v>
      </c>
      <c r="I99" s="102"/>
      <c r="J99" s="101">
        <v>9.3299999999999994E-2</v>
      </c>
      <c r="K99" s="42"/>
      <c r="L99" s="106"/>
    </row>
    <row r="100" spans="1:12" ht="16.899999999999999" customHeight="1" x14ac:dyDescent="0.25">
      <c r="B100" s="38"/>
      <c r="C100" s="38"/>
      <c r="D100" s="95" t="s">
        <v>83</v>
      </c>
      <c r="E100" s="96" t="s">
        <v>191</v>
      </c>
      <c r="F100" s="126">
        <v>750000000</v>
      </c>
      <c r="G100" s="104">
        <v>12</v>
      </c>
      <c r="H100" s="99" t="s">
        <v>207</v>
      </c>
      <c r="I100" s="102"/>
      <c r="J100" s="205">
        <v>1.0029E-2</v>
      </c>
      <c r="K100" s="42"/>
      <c r="L100" s="106"/>
    </row>
    <row r="101" spans="1:12" ht="16.899999999999999" customHeight="1" x14ac:dyDescent="0.25">
      <c r="B101" s="38"/>
      <c r="C101" s="38"/>
      <c r="D101" s="95" t="s">
        <v>85</v>
      </c>
      <c r="E101" s="96" t="s">
        <v>42</v>
      </c>
      <c r="F101" s="126">
        <v>400000000</v>
      </c>
      <c r="G101" s="104">
        <v>12</v>
      </c>
      <c r="H101" s="99" t="s">
        <v>178</v>
      </c>
      <c r="I101" s="102"/>
      <c r="J101" s="205">
        <v>1.0031999999999999E-2</v>
      </c>
      <c r="K101" s="42"/>
      <c r="L101" s="106"/>
    </row>
    <row r="102" spans="1:12" ht="16.899999999999999" customHeight="1" x14ac:dyDescent="0.25">
      <c r="B102" s="38"/>
      <c r="C102" s="38"/>
      <c r="D102" s="95" t="s">
        <v>86</v>
      </c>
      <c r="E102" s="96" t="s">
        <v>43</v>
      </c>
      <c r="F102" s="126">
        <v>600000000</v>
      </c>
      <c r="G102" s="104">
        <v>12</v>
      </c>
      <c r="H102" s="99" t="s">
        <v>177</v>
      </c>
      <c r="I102" s="102"/>
      <c r="J102" s="205">
        <v>1.0031999999999999E-2</v>
      </c>
      <c r="K102" s="42"/>
      <c r="L102" s="106"/>
    </row>
    <row r="103" spans="1:12" ht="16.899999999999999" customHeight="1" x14ac:dyDescent="0.25">
      <c r="B103" s="38"/>
      <c r="C103" s="38"/>
      <c r="D103" s="95" t="s">
        <v>88</v>
      </c>
      <c r="E103" s="96" t="s">
        <v>38</v>
      </c>
      <c r="F103" s="126">
        <v>400000000</v>
      </c>
      <c r="G103" s="104">
        <v>12</v>
      </c>
      <c r="H103" s="99" t="s">
        <v>211</v>
      </c>
      <c r="I103" s="102"/>
      <c r="J103" s="205">
        <v>1.0038E-2</v>
      </c>
      <c r="K103" s="42"/>
      <c r="L103" s="106"/>
    </row>
    <row r="104" spans="1:12" ht="16.899999999999999" customHeight="1" x14ac:dyDescent="0.25">
      <c r="B104" s="38"/>
      <c r="C104" s="38"/>
      <c r="D104" s="95" t="s">
        <v>90</v>
      </c>
      <c r="E104" s="96" t="s">
        <v>42</v>
      </c>
      <c r="F104" s="126">
        <v>700000000</v>
      </c>
      <c r="G104" s="104">
        <v>12</v>
      </c>
      <c r="H104" s="99" t="s">
        <v>212</v>
      </c>
      <c r="I104" s="102"/>
      <c r="J104" s="205">
        <v>1.0042000000000001E-2</v>
      </c>
      <c r="K104" s="42"/>
      <c r="L104" s="106"/>
    </row>
    <row r="105" spans="1:12" ht="16.899999999999999" customHeight="1" x14ac:dyDescent="0.25">
      <c r="B105" s="38"/>
      <c r="C105" s="38"/>
      <c r="D105" s="95" t="s">
        <v>92</v>
      </c>
      <c r="E105" s="96" t="s">
        <v>192</v>
      </c>
      <c r="F105" s="126">
        <v>400000000</v>
      </c>
      <c r="G105" s="104">
        <v>12</v>
      </c>
      <c r="H105" s="99" t="s">
        <v>177</v>
      </c>
      <c r="I105" s="102"/>
      <c r="J105" s="205">
        <v>1.0049000000000001E-2</v>
      </c>
      <c r="K105" s="42"/>
      <c r="L105" s="106"/>
    </row>
    <row r="106" spans="1:12" ht="16.899999999999999" customHeight="1" x14ac:dyDescent="0.25">
      <c r="B106" s="38"/>
      <c r="C106" s="38"/>
      <c r="D106" s="95" t="s">
        <v>94</v>
      </c>
      <c r="E106" s="96" t="s">
        <v>193</v>
      </c>
      <c r="F106" s="126">
        <v>500000000</v>
      </c>
      <c r="G106" s="104">
        <v>12</v>
      </c>
      <c r="H106" s="99" t="s">
        <v>207</v>
      </c>
      <c r="I106" s="102"/>
      <c r="J106" s="205">
        <v>1.0036E-2</v>
      </c>
      <c r="K106" s="42"/>
      <c r="L106" s="106"/>
    </row>
    <row r="107" spans="1:12" ht="16.899999999999999" customHeight="1" x14ac:dyDescent="0.25">
      <c r="B107" s="38"/>
      <c r="C107" s="38"/>
      <c r="D107" s="10"/>
      <c r="E107" s="40"/>
      <c r="F107" s="111"/>
      <c r="G107" s="108"/>
      <c r="H107" s="10"/>
      <c r="I107" s="109"/>
      <c r="J107" s="110"/>
      <c r="K107" s="42"/>
      <c r="L107" s="106"/>
    </row>
    <row r="108" spans="1:12" ht="11.45" customHeight="1" x14ac:dyDescent="0.25">
      <c r="B108" s="38"/>
      <c r="C108" s="38"/>
      <c r="D108" s="10"/>
      <c r="E108" s="40"/>
      <c r="F108" s="111"/>
      <c r="G108" s="10"/>
      <c r="H108" s="10"/>
      <c r="I108" s="112"/>
      <c r="J108" s="110"/>
      <c r="K108" s="42"/>
      <c r="L108" s="94"/>
    </row>
    <row r="109" spans="1:12" ht="20.25" customHeight="1" x14ac:dyDescent="0.25">
      <c r="A109" s="201" t="s">
        <v>134</v>
      </c>
      <c r="B109" s="201"/>
      <c r="C109" s="201"/>
      <c r="D109" s="201"/>
      <c r="E109" s="201"/>
      <c r="F109" s="201"/>
      <c r="G109" s="201"/>
      <c r="H109" s="201"/>
      <c r="I109" s="201"/>
      <c r="J109" s="201"/>
      <c r="K109" s="201"/>
      <c r="L109" s="201"/>
    </row>
    <row r="110" spans="1:12" ht="20.25" customHeight="1" x14ac:dyDescent="0.25">
      <c r="A110" s="201"/>
      <c r="B110" s="201"/>
      <c r="C110" s="201"/>
      <c r="D110" s="201"/>
      <c r="E110" s="201"/>
      <c r="F110" s="201"/>
      <c r="G110" s="201"/>
      <c r="H110" s="201"/>
      <c r="I110" s="201"/>
      <c r="J110" s="201"/>
      <c r="K110" s="201"/>
      <c r="L110" s="201"/>
    </row>
    <row r="111" spans="1:12" x14ac:dyDescent="0.25">
      <c r="A111" s="113" t="s">
        <v>135</v>
      </c>
      <c r="C111" s="113"/>
      <c r="D111" s="113"/>
      <c r="E111" s="113"/>
      <c r="F111" s="113"/>
      <c r="G111" s="113"/>
      <c r="H111" s="113"/>
      <c r="I111" s="113"/>
      <c r="J111" s="113"/>
      <c r="K111" s="113"/>
      <c r="L111" s="113"/>
    </row>
    <row r="112" spans="1:12" x14ac:dyDescent="0.25">
      <c r="A112" s="113" t="s">
        <v>213</v>
      </c>
      <c r="C112" s="113"/>
      <c r="D112" s="113"/>
      <c r="E112" s="113"/>
      <c r="F112" s="113"/>
      <c r="G112" s="113"/>
      <c r="H112" s="113"/>
      <c r="I112" s="113"/>
      <c r="J112" s="113"/>
      <c r="K112" s="113"/>
      <c r="L112" s="113"/>
    </row>
    <row r="113" spans="1:19" x14ac:dyDescent="0.25">
      <c r="A113" s="113" t="s">
        <v>214</v>
      </c>
      <c r="C113" s="113"/>
      <c r="D113" s="113"/>
      <c r="E113" s="113"/>
      <c r="F113" s="113"/>
      <c r="G113" s="113"/>
      <c r="H113" s="113"/>
      <c r="I113" s="113"/>
      <c r="J113" s="113"/>
      <c r="K113" s="113"/>
      <c r="L113" s="113"/>
    </row>
    <row r="114" spans="1:19" x14ac:dyDescent="0.25">
      <c r="A114" s="201" t="s">
        <v>215</v>
      </c>
      <c r="B114" s="201"/>
      <c r="C114" s="201"/>
      <c r="D114" s="201"/>
      <c r="E114" s="201"/>
      <c r="F114" s="201"/>
      <c r="G114" s="201"/>
      <c r="H114" s="201"/>
      <c r="I114" s="201"/>
      <c r="J114" s="201"/>
      <c r="K114" s="201"/>
      <c r="L114" s="201"/>
      <c r="N114" s="44"/>
    </row>
    <row r="115" spans="1:19" ht="60.75" customHeight="1" x14ac:dyDescent="0.25">
      <c r="A115" s="201"/>
      <c r="B115" s="201"/>
      <c r="C115" s="201"/>
      <c r="D115" s="201"/>
      <c r="E115" s="201"/>
      <c r="F115" s="201"/>
      <c r="G115" s="201"/>
      <c r="H115" s="201"/>
      <c r="I115" s="201"/>
      <c r="J115" s="201"/>
      <c r="K115" s="201"/>
      <c r="L115" s="201"/>
    </row>
    <row r="116" spans="1:19" ht="27.6" customHeight="1" x14ac:dyDescent="0.25">
      <c r="A116" s="187" t="s">
        <v>216</v>
      </c>
      <c r="B116" s="187"/>
      <c r="C116" s="187"/>
      <c r="D116" s="187"/>
      <c r="E116" s="187"/>
      <c r="F116" s="187"/>
      <c r="G116" s="187"/>
      <c r="H116" s="187"/>
      <c r="I116" s="187"/>
      <c r="J116" s="187"/>
      <c r="K116" s="187"/>
      <c r="L116" s="187"/>
      <c r="M116" s="187"/>
      <c r="N116" s="187"/>
      <c r="O116" s="187"/>
    </row>
    <row r="117" spans="1:19" x14ac:dyDescent="0.25">
      <c r="A117" s="187"/>
      <c r="B117" s="187"/>
      <c r="C117" s="187"/>
      <c r="D117" s="187"/>
      <c r="E117" s="187"/>
      <c r="F117" s="187"/>
      <c r="G117" s="187"/>
      <c r="H117" s="187"/>
      <c r="I117" s="187"/>
      <c r="J117" s="187"/>
      <c r="K117" s="187"/>
      <c r="L117" s="187"/>
      <c r="M117" s="187"/>
      <c r="N117" s="187"/>
      <c r="O117" s="187"/>
    </row>
    <row r="119" spans="1:19" x14ac:dyDescent="0.25">
      <c r="E119" s="187"/>
      <c r="F119" s="187"/>
      <c r="G119" s="187"/>
      <c r="H119" s="187"/>
      <c r="I119" s="187"/>
      <c r="J119" s="187"/>
      <c r="K119" s="187"/>
      <c r="L119" s="187"/>
      <c r="M119" s="187"/>
      <c r="N119" s="187"/>
      <c r="O119" s="187"/>
      <c r="P119" s="187"/>
      <c r="Q119" s="187"/>
      <c r="R119" s="187"/>
      <c r="S119" s="187"/>
    </row>
    <row r="120" spans="1:19" x14ac:dyDescent="0.25">
      <c r="E120" s="187"/>
      <c r="F120" s="187"/>
      <c r="G120" s="187"/>
      <c r="H120" s="187"/>
      <c r="I120" s="187"/>
      <c r="J120" s="187"/>
      <c r="K120" s="187"/>
      <c r="L120" s="187"/>
      <c r="M120" s="187"/>
      <c r="N120" s="187"/>
      <c r="O120" s="187"/>
      <c r="P120" s="187"/>
      <c r="Q120" s="187"/>
      <c r="R120" s="187"/>
      <c r="S120" s="187"/>
    </row>
  </sheetData>
  <mergeCells count="15">
    <mergeCell ref="J91:J92"/>
    <mergeCell ref="A109:L110"/>
    <mergeCell ref="A114:L115"/>
    <mergeCell ref="A116:O117"/>
    <mergeCell ref="E119:S120"/>
    <mergeCell ref="B1:L1"/>
    <mergeCell ref="B2:L2"/>
    <mergeCell ref="B3:L3"/>
    <mergeCell ref="B4:L4"/>
    <mergeCell ref="B5:E5"/>
    <mergeCell ref="D91:E92"/>
    <mergeCell ref="F91:F92"/>
    <mergeCell ref="G91:G92"/>
    <mergeCell ref="H91:H92"/>
    <mergeCell ref="I91:I92"/>
  </mergeCells>
  <pageMargins left="0.23622047244094488" right="0.23622047244094488" top="0.74803149606299213" bottom="0.74803149606299213" header="0.31496062992125984" footer="0.31496062992125984"/>
  <pageSetup scale="43"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COMPARATIVO DEUDA</vt:lpstr>
      <vt:lpstr>2021</vt:lpstr>
      <vt:lpstr>2022</vt:lpstr>
      <vt:lpstr>2023</vt:lpstr>
      <vt:lpstr>2024</vt:lpstr>
      <vt:lpstr>2025</vt:lpstr>
      <vt:lpstr>'2024'!Área_de_impresión</vt:lpstr>
      <vt:lpstr>'2025'!Área_de_impresión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LAF Daniel Aguero Gonzalez</dc:creator>
  <cp:lastModifiedBy>Andrea Marcela Garcia Salas</cp:lastModifiedBy>
  <cp:lastPrinted>2024-05-21T17:21:58Z</cp:lastPrinted>
  <dcterms:created xsi:type="dcterms:W3CDTF">2016-04-20T22:01:47Z</dcterms:created>
  <dcterms:modified xsi:type="dcterms:W3CDTF">2026-02-11T19:26:58Z</dcterms:modified>
</cp:coreProperties>
</file>