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53.16.150\Informacion_Financiera\REPORTES\REPORTES TRIMESTRALES A CONTABILIDAD\Informe Analitico de la Deuda Pública LDF\2026\1ER TRIMESTRE\"/>
    </mc:Choice>
  </mc:AlternateContent>
  <xr:revisionPtr revIDLastSave="0" documentId="13_ncr:1_{852A94E6-08BE-42F1-B176-C115DAD6A924}" xr6:coauthVersionLast="47" xr6:coauthVersionMax="47" xr10:uidLastSave="{00000000-0000-0000-0000-000000000000}"/>
  <bookViews>
    <workbookView xWindow="23880" yWindow="-3765" windowWidth="38640" windowHeight="21120" tabRatio="775" xr2:uid="{00000000-000D-0000-FFFF-FFFF00000000}"/>
  </bookViews>
  <sheets>
    <sheet name="2TRIM 2025 -Formato 2" sheetId="20" r:id="rId1"/>
    <sheet name="2019 Trim 4-Formato 2 Criterios" sheetId="21" state="hidden" r:id="rId2"/>
  </sheets>
  <definedNames>
    <definedName name="_xlnm.Print_Area" localSheetId="0">'2TRIM 2025 -Formato 2'!$A$1:$M$109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 i="20" l="1"/>
  <c r="J9" i="20"/>
  <c r="L8" i="20" l="1"/>
  <c r="K25" i="20" l="1"/>
  <c r="H25" i="20"/>
  <c r="J56" i="20"/>
  <c r="J55" i="20"/>
  <c r="J41" i="20"/>
  <c r="J42" i="20"/>
  <c r="J43" i="20"/>
  <c r="J44" i="20"/>
  <c r="J45" i="20"/>
  <c r="J46" i="20"/>
  <c r="J47" i="20"/>
  <c r="J48" i="20"/>
  <c r="J49" i="20"/>
  <c r="J50" i="20"/>
  <c r="J51" i="20"/>
  <c r="J52" i="20"/>
  <c r="J53" i="20"/>
  <c r="J54" i="20"/>
  <c r="J40" i="20"/>
  <c r="J57" i="20"/>
  <c r="J58" i="20"/>
  <c r="J59" i="20"/>
  <c r="J60" i="20"/>
  <c r="J18" i="20"/>
  <c r="K8" i="20" l="1"/>
  <c r="G25" i="20"/>
  <c r="G8" i="20"/>
  <c r="H8" i="20"/>
  <c r="K65" i="20" l="1"/>
  <c r="H65" i="20"/>
  <c r="F65" i="20"/>
  <c r="F25" i="20"/>
  <c r="F8" i="20"/>
  <c r="I83" i="20"/>
  <c r="J10" i="20"/>
  <c r="J11" i="20"/>
  <c r="J12" i="20"/>
  <c r="J13" i="20"/>
  <c r="J14" i="20"/>
  <c r="J15" i="20"/>
  <c r="J16" i="20"/>
  <c r="J17" i="20"/>
  <c r="J8" i="20" l="1"/>
  <c r="J66" i="20"/>
  <c r="I25" i="20"/>
  <c r="J38" i="20" l="1"/>
  <c r="G65" i="20" l="1"/>
  <c r="J68" i="20" l="1"/>
  <c r="J67" i="20" l="1"/>
  <c r="J70" i="20"/>
  <c r="J71" i="20" l="1"/>
  <c r="J39" i="20" l="1"/>
  <c r="I65" i="20"/>
  <c r="L25" i="20"/>
  <c r="J37" i="20"/>
  <c r="J69" i="20" l="1"/>
  <c r="J65" i="20" s="1"/>
  <c r="J36" i="20" l="1"/>
  <c r="H20" i="20" l="1"/>
  <c r="I7" i="20" l="1"/>
  <c r="G22" i="20" l="1"/>
  <c r="H22" i="20"/>
  <c r="H7" i="20" s="1"/>
  <c r="I22" i="20"/>
  <c r="J22" i="20"/>
  <c r="K22" i="20"/>
  <c r="L22" i="20"/>
  <c r="G20" i="20"/>
  <c r="I20" i="20"/>
  <c r="J20" i="20"/>
  <c r="K20" i="20"/>
  <c r="K7" i="20" s="1"/>
  <c r="L20" i="20"/>
  <c r="L7" i="20" s="1"/>
  <c r="J7" i="20" l="1"/>
  <c r="G7" i="20"/>
  <c r="J32" i="20"/>
  <c r="K9" i="21" l="1"/>
  <c r="J13" i="21"/>
  <c r="J12" i="21"/>
  <c r="J11" i="21"/>
  <c r="J10" i="21"/>
  <c r="J9" i="21" s="1"/>
  <c r="J8" i="21" s="1"/>
  <c r="J7" i="21" s="1"/>
  <c r="J59" i="21" s="1"/>
  <c r="I70" i="21"/>
  <c r="K68" i="21"/>
  <c r="L67" i="21"/>
  <c r="K67" i="21"/>
  <c r="K63" i="21"/>
  <c r="H63" i="21"/>
  <c r="J63" i="21" s="1"/>
  <c r="J62" i="21"/>
  <c r="J61" i="21"/>
  <c r="L56" i="21"/>
  <c r="K56" i="21"/>
  <c r="I56" i="21"/>
  <c r="H56" i="21"/>
  <c r="G56" i="21"/>
  <c r="F56" i="21"/>
  <c r="L54" i="21"/>
  <c r="K54" i="21"/>
  <c r="J54" i="21"/>
  <c r="I54" i="21"/>
  <c r="H54" i="21"/>
  <c r="G54" i="21"/>
  <c r="F54" i="21"/>
  <c r="J51" i="21"/>
  <c r="J50" i="21"/>
  <c r="J49" i="21"/>
  <c r="J48" i="21"/>
  <c r="J47" i="21"/>
  <c r="J46" i="21"/>
  <c r="J45" i="21"/>
  <c r="J44" i="21"/>
  <c r="J43" i="21"/>
  <c r="J42" i="21"/>
  <c r="J41" i="21"/>
  <c r="J40" i="21"/>
  <c r="J39" i="21"/>
  <c r="L36" i="21"/>
  <c r="K36" i="21"/>
  <c r="I36" i="21"/>
  <c r="H36" i="21"/>
  <c r="G36" i="21"/>
  <c r="F36" i="21"/>
  <c r="L33" i="21"/>
  <c r="K33" i="21"/>
  <c r="J33" i="21"/>
  <c r="I33" i="21"/>
  <c r="H33" i="21"/>
  <c r="G33" i="21"/>
  <c r="F33" i="21"/>
  <c r="L31" i="21"/>
  <c r="K31" i="21"/>
  <c r="J31" i="21"/>
  <c r="I31" i="21"/>
  <c r="H31" i="21"/>
  <c r="F31" i="21"/>
  <c r="J29" i="21"/>
  <c r="J28" i="21"/>
  <c r="J27" i="21"/>
  <c r="J26" i="21"/>
  <c r="J25" i="21"/>
  <c r="J24" i="21"/>
  <c r="J23" i="21"/>
  <c r="J22" i="21"/>
  <c r="J21" i="21"/>
  <c r="J20" i="21"/>
  <c r="J19" i="21"/>
  <c r="J18" i="21"/>
  <c r="J17" i="21"/>
  <c r="J16" i="21"/>
  <c r="J15" i="21"/>
  <c r="J14" i="21"/>
  <c r="L9" i="21"/>
  <c r="I9" i="21"/>
  <c r="H9" i="21"/>
  <c r="G9" i="21"/>
  <c r="F9" i="21"/>
  <c r="K8" i="21" l="1"/>
  <c r="L35" i="21"/>
  <c r="H35" i="21"/>
  <c r="F35" i="21"/>
  <c r="H8" i="21"/>
  <c r="L8" i="21"/>
  <c r="G8" i="21"/>
  <c r="J36" i="21"/>
  <c r="J35" i="21" s="1"/>
  <c r="K35" i="21"/>
  <c r="K7" i="21" s="1"/>
  <c r="K59" i="21" s="1"/>
  <c r="I8" i="21"/>
  <c r="I35" i="21"/>
  <c r="G35" i="21"/>
  <c r="F8" i="21"/>
  <c r="L7" i="21" l="1"/>
  <c r="L59" i="21" s="1"/>
  <c r="G7" i="21"/>
  <c r="G59" i="21" s="1"/>
  <c r="F7" i="21"/>
  <c r="F59" i="21" s="1"/>
  <c r="H7" i="21"/>
  <c r="H59" i="21" s="1"/>
  <c r="I7" i="21"/>
  <c r="I59" i="21" s="1"/>
  <c r="J27" i="20" l="1"/>
  <c r="J28" i="20"/>
  <c r="J29" i="20"/>
  <c r="J30" i="20"/>
  <c r="J25" i="20" l="1"/>
  <c r="J24" i="20" s="1"/>
  <c r="J6" i="20"/>
  <c r="K73" i="20"/>
  <c r="H73" i="20"/>
  <c r="F73" i="20"/>
  <c r="L75" i="20"/>
  <c r="K75" i="20"/>
  <c r="I75" i="20"/>
  <c r="I24" i="20" s="1"/>
  <c r="H75" i="20"/>
  <c r="G75" i="20"/>
  <c r="F75" i="20"/>
  <c r="F22" i="20"/>
  <c r="F20" i="20"/>
  <c r="G24" i="20" l="1"/>
  <c r="G6" i="20" s="1"/>
  <c r="G78" i="20" s="1"/>
  <c r="F24" i="20"/>
  <c r="H24" i="20"/>
  <c r="H6" i="20" s="1"/>
  <c r="H78" i="20" s="1"/>
  <c r="K24" i="20"/>
  <c r="F7" i="20"/>
  <c r="F6" i="20" s="1"/>
  <c r="F78" i="20" s="1"/>
  <c r="I6" i="20"/>
  <c r="L24" i="20"/>
  <c r="K6" i="20" l="1"/>
  <c r="K78" i="20" s="1"/>
  <c r="L6" i="20"/>
  <c r="I78" i="20"/>
</calcChain>
</file>

<file path=xl/sharedStrings.xml><?xml version="1.0" encoding="utf-8"?>
<sst xmlns="http://schemas.openxmlformats.org/spreadsheetml/2006/main" count="299" uniqueCount="145">
  <si>
    <t>Informe Analítico de la Deuda Pública y Otros Pasivos - LDF</t>
  </si>
  <si>
    <t>(PESOS)</t>
  </si>
  <si>
    <t>1. Deuda Pública (1=A+B)</t>
  </si>
  <si>
    <t>A. Corto Plazo (A=a1+a2+a3)</t>
  </si>
  <si>
    <t>a3) Arrendamientos Financieros</t>
  </si>
  <si>
    <t>B. Largo Plazo (B=b1+b2+b3)</t>
  </si>
  <si>
    <t xml:space="preserve">Denominación de la Deuda Pública y Otros Pasivos (c) </t>
  </si>
  <si>
    <t>Formato 2  Informe Analítico de la Deuda Pública y Otros Pasivos - LDF</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</si>
  <si>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</si>
  <si>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</si>
  <si>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</si>
  <si>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</si>
  <si>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</si>
  <si>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</si>
  <si>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b3) Arrendamientos Financieros</t>
  </si>
  <si>
    <t>2. Otros Pasivos</t>
  </si>
  <si>
    <t>3. Total de la Deuda Pública y Otros Pasivos
(3=1+2)</t>
  </si>
  <si>
    <t>4. Deuda Contingente * (informativo)</t>
  </si>
  <si>
    <t>5. Valor de Instrumentos Bono Cupón Cero ** (Informativo)</t>
  </si>
  <si>
    <t>*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</si>
  <si>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Monto
Contratado (l)</t>
  </si>
  <si>
    <t>Tasa de Interés
(n)</t>
  </si>
  <si>
    <t>Comisiones y
Costos
Relacionados (o)</t>
  </si>
  <si>
    <t>Tasa Efectiva
(p)</t>
  </si>
  <si>
    <t>Gobierno del Estado de Chihuahua</t>
  </si>
  <si>
    <t>a1) Instituciones de Crédito</t>
  </si>
  <si>
    <t>a2) Títulos y Valores</t>
  </si>
  <si>
    <t>b1) Instituciones de Crédito</t>
  </si>
  <si>
    <t>b2) Títulos y Valores</t>
  </si>
  <si>
    <t>HSBC</t>
  </si>
  <si>
    <t>Obligaciones a Corto Plazo (k)</t>
  </si>
  <si>
    <t>B.</t>
  </si>
  <si>
    <t>A.</t>
  </si>
  <si>
    <t>C.</t>
  </si>
  <si>
    <t>D.</t>
  </si>
  <si>
    <t>E.</t>
  </si>
  <si>
    <t>***Las Emisiones bursátiles emitidas por Fideicomisos Carreteros y  creditos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t>
  </si>
  <si>
    <t>** Se refiere al valor del Bono Cupón Cero que respalda el pago de los créditos asociados al mismo (Activo). El pago de comisiones corresponde a la custodia y administración de valores del Cupón.</t>
  </si>
  <si>
    <t>Emision Bursatil ISN</t>
  </si>
  <si>
    <t>****</t>
  </si>
  <si>
    <t>***</t>
  </si>
  <si>
    <t>Emision Bursatil PEAJE</t>
  </si>
  <si>
    <t>**** Deuda contratada por la Comision Estatal de Vivienda, Suelo e Infraestructura el servicio de la Deuda es pagada con ingresos propios del organismo, el Estado solo es Deudor Solidario.</t>
  </si>
  <si>
    <t>Santander</t>
  </si>
  <si>
    <t>Banobras</t>
  </si>
  <si>
    <t>Plazo Pactado (m)</t>
  </si>
  <si>
    <t>Crédito Sindicado BBVA Bancomer</t>
  </si>
  <si>
    <t xml:space="preserve"> </t>
  </si>
  <si>
    <t>BBVA Bancomer</t>
  </si>
  <si>
    <t>Banorte</t>
  </si>
  <si>
    <t xml:space="preserve">Interacciones </t>
  </si>
  <si>
    <t>TIIE + 0.40%</t>
  </si>
  <si>
    <t>TIIE + 0.80%</t>
  </si>
  <si>
    <t>TIIE + 0.90%</t>
  </si>
  <si>
    <t>Bansi</t>
  </si>
  <si>
    <t>F.</t>
  </si>
  <si>
    <t>G.</t>
  </si>
  <si>
    <t>H.</t>
  </si>
  <si>
    <t>TIIE + 0.70%</t>
  </si>
  <si>
    <t>TIIE + 0.75%</t>
  </si>
  <si>
    <t>TIIE + 1.60%</t>
  </si>
  <si>
    <t>TIIE + 2.25%</t>
  </si>
  <si>
    <t>Saldo al 31 de diciembre de 2018 (d)</t>
  </si>
  <si>
    <t xml:space="preserve">Banobras </t>
  </si>
  <si>
    <t>J.</t>
  </si>
  <si>
    <t>I.</t>
  </si>
  <si>
    <t>TIIE + 0.79%</t>
  </si>
  <si>
    <t>Banco del Bajío</t>
  </si>
  <si>
    <t>Bancomer</t>
  </si>
  <si>
    <t>Multiva</t>
  </si>
  <si>
    <t>TIIE + 0.39%</t>
  </si>
  <si>
    <t>TIIE + 0.77%</t>
  </si>
  <si>
    <t>K.</t>
  </si>
  <si>
    <t>L.</t>
  </si>
  <si>
    <t>M.</t>
  </si>
  <si>
    <t>1/  Financiamientos liquidados en septiembre de 2019, para refinanciarse con nuevos créditos.</t>
  </si>
  <si>
    <t xml:space="preserve">2/ Créditos autorizados con base en la autorización emitida por el Congreso del Estado, mediante Decreto No. LXVI/AUOBF/0227/2018 I P.O., para refinanciar diversos financiamientos vigentes, entre ellos el Crédito Sindicado, el Crédito con el Banco Interacciones y la Emisión Bursátil (Contingente) del ISN. </t>
  </si>
  <si>
    <t>1 /</t>
  </si>
  <si>
    <t>2 /</t>
  </si>
  <si>
    <t>Del 1 de enero al 31 de diciembre de 2019</t>
  </si>
  <si>
    <t>N.</t>
  </si>
  <si>
    <t>O.</t>
  </si>
  <si>
    <t>P.</t>
  </si>
  <si>
    <t>Q.</t>
  </si>
  <si>
    <t>R.</t>
  </si>
  <si>
    <t>TIIE + 0.85%</t>
  </si>
  <si>
    <t>TIIE + 0.67%</t>
  </si>
  <si>
    <t>TIIE + 1.90%</t>
  </si>
  <si>
    <t>meter comisión de bonos</t>
  </si>
  <si>
    <t>S.</t>
  </si>
  <si>
    <t>T.</t>
  </si>
  <si>
    <t>TIIE + 0.60%</t>
  </si>
  <si>
    <t>2121101001-91112-6D02218</t>
  </si>
  <si>
    <t>2121101001-91113-6D02318</t>
  </si>
  <si>
    <t>2121101001-91114-6D02418</t>
  </si>
  <si>
    <t>5134101001-34103-6D02418</t>
  </si>
  <si>
    <t>5134101001-34103-6D02318</t>
  </si>
  <si>
    <t>5134101001-34103-6D02218</t>
  </si>
  <si>
    <t>2121101001-91116-6D02518</t>
  </si>
  <si>
    <r>
      <t>5134101001-34103-</t>
    </r>
    <r>
      <rPr>
        <b/>
        <sz val="9"/>
        <color theme="1"/>
        <rFont val="Calibri"/>
        <family val="2"/>
      </rPr>
      <t>6D02518</t>
    </r>
  </si>
  <si>
    <r>
      <t xml:space="preserve">4. Deuda Contingente </t>
    </r>
    <r>
      <rPr>
        <b/>
        <vertAlign val="subscript"/>
        <sz val="7"/>
        <color indexed="8"/>
        <rFont val="Calibri"/>
        <family val="2"/>
        <scheme val="minor"/>
      </rPr>
      <t>1</t>
    </r>
    <r>
      <rPr>
        <b/>
        <sz val="10"/>
        <color indexed="8"/>
        <rFont val="Calibri"/>
        <family val="2"/>
        <scheme val="minor"/>
      </rPr>
      <t xml:space="preserve"> (informativo)</t>
    </r>
  </si>
  <si>
    <r>
      <rPr>
        <b/>
        <vertAlign val="subscript"/>
        <sz val="10"/>
        <color theme="1"/>
        <rFont val="Calibri"/>
        <family val="2"/>
        <scheme val="minor"/>
      </rPr>
      <t>1</t>
    </r>
    <r>
      <rPr>
        <b/>
        <vertAlign val="subscript"/>
        <sz val="11"/>
        <color theme="1"/>
        <rFont val="Calibri"/>
        <family val="2"/>
        <scheme val="minor"/>
      </rPr>
      <t xml:space="preserve"> </t>
    </r>
    <r>
      <rPr>
        <sz val="10"/>
        <color theme="1"/>
        <rFont val="Calibri"/>
        <family val="2"/>
        <scheme val="minor"/>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</si>
  <si>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 xml:space="preserve">5. Valor de Instrumentos Bono Cupón Cero </t>
    </r>
    <r>
      <rPr>
        <b/>
        <vertAlign val="subscript"/>
        <sz val="10"/>
        <color indexed="8"/>
        <rFont val="Calibri"/>
        <family val="2"/>
        <scheme val="minor"/>
      </rPr>
      <t xml:space="preserve"> 2</t>
    </r>
    <r>
      <rPr>
        <b/>
        <sz val="10"/>
        <color indexed="8"/>
        <rFont val="Calibri"/>
        <family val="2"/>
        <scheme val="minor"/>
      </rPr>
      <t xml:space="preserve"> (Informativo)</t>
    </r>
  </si>
  <si>
    <t>Comisiones y Costos Relacionados (o)</t>
  </si>
  <si>
    <t>Gobierno del Estado de Chihuahua  (a)</t>
  </si>
  <si>
    <t>Banobras 169 MDP</t>
  </si>
  <si>
    <t>Banobras 166 MDP</t>
  </si>
  <si>
    <t>Banobras 143 MDP</t>
  </si>
  <si>
    <t>Banobras 195 MDP</t>
  </si>
  <si>
    <t>BBVA</t>
  </si>
  <si>
    <t xml:space="preserve">Banorte </t>
  </si>
  <si>
    <t>Banobras SIC 422</t>
  </si>
  <si>
    <t>Banobras SIC 423</t>
  </si>
  <si>
    <t>Banobras 247 MDP</t>
  </si>
  <si>
    <t>Banobras 56 MDP</t>
  </si>
  <si>
    <t xml:space="preserve">FAFEF </t>
  </si>
  <si>
    <t>TIIE + 0.49</t>
  </si>
  <si>
    <t xml:space="preserve">Banobras sic 692 a </t>
  </si>
  <si>
    <t>Banobras sic 693 b</t>
  </si>
  <si>
    <t>Banorte*</t>
  </si>
  <si>
    <t>** Se prepagaron créditos por refinanciamiento</t>
  </si>
  <si>
    <t>Bancomer**</t>
  </si>
  <si>
    <t xml:space="preserve">Banobras sic 813  a </t>
  </si>
  <si>
    <t xml:space="preserve">Banobras sic 812 b </t>
  </si>
  <si>
    <t xml:space="preserve">Bansi </t>
  </si>
  <si>
    <t>TIIE + 0.59</t>
  </si>
  <si>
    <t>TIIE + 0.68</t>
  </si>
  <si>
    <t>TIIE + 1.80</t>
  </si>
  <si>
    <t xml:space="preserve">Azteca </t>
  </si>
  <si>
    <t xml:space="preserve">BBVA </t>
  </si>
  <si>
    <t xml:space="preserve">Scotiabank </t>
  </si>
  <si>
    <t>TIIE + 0.55</t>
  </si>
  <si>
    <t>TIIE + 0.54</t>
  </si>
  <si>
    <t>TIIE + 0.52</t>
  </si>
  <si>
    <t>TIIE + 0.58</t>
  </si>
  <si>
    <t>Del 1 de enero al 31 de marzo de 2026 (b)</t>
  </si>
  <si>
    <t>* Se dispuso en 1T26 un total de por refinanciamiento 6,452,867,041.65</t>
  </si>
  <si>
    <t>BBVA*</t>
  </si>
  <si>
    <t>Banobras*</t>
  </si>
  <si>
    <t>Saldo al 31 de diciembre de 2025 (d)</t>
  </si>
  <si>
    <t>Banorte**</t>
  </si>
  <si>
    <t>Banco del Bajío**</t>
  </si>
  <si>
    <t>Azteca**</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</si>
  <si>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variación de saldo  por el valor de la UDI en referencia.  El saldo en UDIS al mes de agosto de 2025 era de 1,909,980,432.00 UDIS., el valor de la UDI a la fecha de pago fue de $8.535370 pesos.De acuerdo al último pago de servicio de la deuda en febrero 2026 valor de la emisión es de 1,872,600,703.20 UDIS. El valor de la UDI a la fecha de pago fue de $8.705148 pesos.</t>
  </si>
  <si>
    <r>
      <rPr>
        <vertAlign val="subscript"/>
        <sz val="10"/>
        <color theme="1"/>
        <rFont val="Calibri"/>
        <family val="2"/>
        <scheme val="minor"/>
      </rPr>
      <t>2</t>
    </r>
    <r>
      <rPr>
        <sz val="10"/>
        <color theme="1"/>
        <rFont val="Calibri"/>
        <family val="2"/>
        <scheme val="minor"/>
      </rPr>
      <t xml:space="preserve"> Se refiere al valor del Bono Cupón Cero que respalda el pago de los créditos asociados al mismo (Activo).  Se presenta el Valor Nominal del Bono Cupón Cero al mes de diciembre de 2025 debido a que no se recibieron en tiempo al saldo al 31 de marzo de 2026 por parte de Banobras. Se actualizara en el siguiente trimestre.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</si>
</sst>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_(&quot;$&quot;* #,##0.00_);_(&quot;$&quot;* \(#,##0.00\);_(&quot;$&quot;* &quot;-&quot;??_);_(@_)"/>
    <numFmt numFmtId="167" formatCode="0.0000%"/>
  </numFmts>
  <fonts count="34" x14ac:knownFonts="1">
    <font>
      <sz val="11"/>
      <color theme="1"/>
      <name val="Calibri"/>
      <family val="2"/>
      <scheme val="minor"/>
    </font>
    <font>
      <sz val="10"/>
      <name val="Times New Roman"/>
      <family val="1"/>
      <charset val="204"/>
    </font>
    <font>
      <sz val="10"/>
      <color indexed="8"/>
      <name val="Calibri"/>
      <family val="2"/>
      <scheme val="minor"/>
    </font>
    <font>
      <b/>
      <sz val="10"/>
      <color indexed="8"/>
      <name val="Calibri"/>
      <family val="2"/>
      <scheme val="minor"/>
    </font>
    <font>
      <b/>
      <i/>
      <sz val="12"/>
      <color theme="1"/>
      <name val="Calibri"/>
      <family val="2"/>
      <scheme val="minor"/>
    </font>
    <font>
      <sz val="10"/>
      <color theme="1"/>
      <name val="Calibri"/>
      <family val="2"/>
      <scheme val="minor"/>
    </font>
    <font>
      <sz val="11"/>
      <color theme="1"/>
      <name val="Calibri"/>
      <family val="2"/>
      <scheme val="minor"/>
    </font>
    <font>
      <b/>
      <sz val="12"/>
      <color indexed="8"/>
      <name val="Calibri"/>
      <family val="2"/>
      <scheme val="minor"/>
    </font>
    <font>
      <b/>
      <sz val="14"/>
      <color indexed="8"/>
      <name val="Calibri"/>
      <family val="2"/>
      <scheme val="minor"/>
    </font>
    <font>
      <b/>
      <sz val="13"/>
      <color indexed="8"/>
      <name val="Calibri"/>
      <family val="2"/>
      <scheme val="minor"/>
    </font>
    <font>
      <b/>
      <i/>
      <sz val="14"/>
      <color theme="1"/>
      <name val="Calibri"/>
      <family val="2"/>
      <scheme val="minor"/>
    </font>
    <font>
      <sz val="10"/>
      <name val="Arial"/>
      <family val="2"/>
    </font>
    <font>
      <sz val="11"/>
      <color indexed="8"/>
      <name val="Calibri"/>
      <family val="2"/>
    </font>
    <font>
      <b/>
      <i/>
      <sz val="9"/>
      <color theme="1"/>
      <name val="Arial"/>
      <family val="2"/>
    </font>
    <font>
      <b/>
      <sz val="10"/>
      <color theme="1"/>
      <name val="Calibri"/>
      <family val="2"/>
      <scheme val="minor"/>
    </font>
    <font>
      <sz val="10"/>
      <color theme="0"/>
      <name val="Calibri"/>
      <family val="2"/>
      <scheme val="minor"/>
    </font>
    <font>
      <sz val="10"/>
      <name val="Calibri"/>
      <family val="2"/>
      <scheme val="minor"/>
    </font>
    <font>
      <b/>
      <sz val="10"/>
      <name val="Calibri"/>
      <family val="2"/>
      <scheme val="minor"/>
    </font>
    <font>
      <sz val="11"/>
      <color theme="0"/>
      <name val="Calibri"/>
      <family val="2"/>
      <scheme val="minor"/>
    </font>
    <font>
      <b/>
      <sz val="9"/>
      <color theme="0"/>
      <name val="Arial"/>
      <family val="2"/>
    </font>
    <font>
      <sz val="11"/>
      <name val="Calibri"/>
      <family val="2"/>
      <scheme val="minor"/>
    </font>
    <font>
      <sz val="7"/>
      <color theme="1"/>
      <name val="Calibri"/>
      <family val="2"/>
      <scheme val="minor"/>
    </font>
    <font>
      <sz val="7"/>
      <color indexed="8"/>
      <name val="Calibri"/>
      <family val="2"/>
      <scheme val="minor"/>
    </font>
    <font>
      <sz val="11"/>
      <color rgb="FFFF0000"/>
      <name val="Calibri"/>
      <family val="2"/>
      <scheme val="minor"/>
    </font>
    <font>
      <b/>
      <sz val="10"/>
      <color rgb="FFFF0000"/>
      <name val="Calibri"/>
      <family val="2"/>
      <scheme val="minor"/>
    </font>
    <font>
      <sz val="10"/>
      <color rgb="FFFF0000"/>
      <name val="Calibri"/>
      <family val="2"/>
      <scheme val="minor"/>
    </font>
    <font>
      <b/>
      <sz val="9"/>
      <color theme="1"/>
      <name val="Calibri"/>
      <family val="2"/>
    </font>
    <font>
      <b/>
      <vertAlign val="subscript"/>
      <sz val="7"/>
      <color indexed="8"/>
      <name val="Calibri"/>
      <family val="2"/>
      <scheme val="minor"/>
    </font>
    <font>
      <b/>
      <vertAlign val="subscript"/>
      <sz val="10"/>
      <color theme="1"/>
      <name val="Calibri"/>
      <family val="2"/>
      <scheme val="minor"/>
    </font>
    <font>
      <b/>
      <vertAlign val="subscript"/>
      <sz val="11"/>
      <color theme="1"/>
      <name val="Calibri"/>
      <family val="2"/>
      <scheme val="minor"/>
    </font>
    <font>
      <b/>
      <vertAlign val="subscript"/>
      <sz val="10"/>
      <color indexed="8"/>
      <name val="Calibri"/>
      <family val="2"/>
      <scheme val="minor"/>
    </font>
    <font>
      <vertAlign val="subscript"/>
      <sz val="10"/>
      <color theme="1"/>
      <name val="Calibri"/>
      <family val="2"/>
      <scheme val="minor"/>
    </font>
    <font>
      <sz val="8"/>
      <name val="Calibri"/>
      <family val="2"/>
      <scheme val="minor"/>
    </font>
    <font>
      <b/>
      <i/>
      <sz val="11"/>
      <color theme="1"/>
      <name val="Calibri"/>
      <family val="2"/>
      <scheme val="minor"/>
    </font>
  </fonts>
  <fills count="6">
    <fill>
      <patternFill patternType="none"/>
    </fill>
    <fill>
      <patternFill patternType="gray125"/>
    </fill>
    <fill>
      <patternFill patternType="solid">
        <fgColor rgb="FF339933"/>
        <bgColor indexed="64"/>
      </patternFill>
    </fill>
    <fill>
      <patternFill patternType="solid">
        <fgColor rgb="FFFF0000"/>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1" fillId="0" borderId="0"/>
    <xf numFmtId="44" fontId="12" fillId="0" borderId="0" applyFont="0" applyFill="0" applyBorder="0" applyAlignment="0" applyProtection="0"/>
    <xf numFmtId="0" fontId="11" fillId="0" borderId="0"/>
    <xf numFmtId="0" fontId="11" fillId="0" borderId="0"/>
  </cellStyleXfs>
  <cellXfs count="173">
    <xf numFmtId="0" fontId="0" fillId="0" borderId="0" xfId="0"/>
    <xf numFmtId="0" fontId="0" fillId="0" borderId="0" xfId="0" applyFont="1"/>
    <xf numFmtId="0" fontId="4" fillId="0" borderId="0" xfId="0" applyFont="1" applyAlignment="1">
      <alignment vertical="center"/>
    </xf>
    <xf numFmtId="0" fontId="0" fillId="0" borderId="0" xfId="0"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applyAlignment="1">
      <alignment vertical="center"/>
    </xf>
    <xf numFmtId="164" fontId="0" fillId="0" borderId="0" xfId="1" applyNumberFormat="1" applyFont="1" applyBorder="1"/>
    <xf numFmtId="0" fontId="4" fillId="0" borderId="0" xfId="0" applyFont="1" applyBorder="1" applyAlignment="1">
      <alignment vertical="center"/>
    </xf>
    <xf numFmtId="0" fontId="10" fillId="0" borderId="0" xfId="0" applyFont="1" applyBorder="1" applyAlignment="1">
      <alignment vertical="center"/>
    </xf>
    <xf numFmtId="0" fontId="2" fillId="0" borderId="0" xfId="0" applyFont="1" applyFill="1" applyBorder="1" applyAlignment="1">
      <alignment horizontal="right" vertical="center"/>
    </xf>
    <xf numFmtId="0" fontId="2" fillId="0" borderId="10" xfId="0" applyFont="1" applyFill="1" applyBorder="1" applyAlignment="1">
      <alignment vertical="center"/>
    </xf>
    <xf numFmtId="0" fontId="2" fillId="0" borderId="0" xfId="0" applyFont="1" applyFill="1" applyBorder="1" applyAlignment="1">
      <alignment horizontal="left" vertical="center"/>
    </xf>
    <xf numFmtId="0" fontId="0" fillId="0" borderId="0" xfId="0" applyFill="1"/>
    <xf numFmtId="164" fontId="1" fillId="0" borderId="0" xfId="1" applyNumberFormat="1" applyFont="1" applyFill="1" applyBorder="1" applyAlignment="1">
      <alignment vertical="top" wrapText="1"/>
    </xf>
    <xf numFmtId="0" fontId="0" fillId="0" borderId="0" xfId="0"/>
    <xf numFmtId="0" fontId="5" fillId="0" borderId="0" xfId="0" applyFont="1" applyAlignment="1">
      <alignment vertical="top"/>
    </xf>
    <xf numFmtId="0" fontId="3" fillId="0" borderId="2" xfId="0" applyFont="1" applyFill="1" applyBorder="1" applyAlignment="1">
      <alignment vertical="center"/>
    </xf>
    <xf numFmtId="0" fontId="3" fillId="0" borderId="3" xfId="0" applyFont="1" applyFill="1" applyBorder="1" applyAlignment="1">
      <alignment vertical="center"/>
    </xf>
    <xf numFmtId="164" fontId="3" fillId="0" borderId="3" xfId="1" applyNumberFormat="1" applyFont="1" applyFill="1" applyBorder="1" applyAlignment="1">
      <alignment vertical="center"/>
    </xf>
    <xf numFmtId="164" fontId="3" fillId="0" borderId="4" xfId="1"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vertical="center"/>
    </xf>
    <xf numFmtId="164" fontId="3" fillId="0" borderId="0" xfId="1" applyNumberFormat="1" applyFont="1" applyFill="1" applyBorder="1" applyAlignment="1">
      <alignment vertical="center"/>
    </xf>
    <xf numFmtId="164" fontId="3" fillId="0" borderId="11" xfId="1" applyNumberFormat="1"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164" fontId="3" fillId="0" borderId="8" xfId="1" applyNumberFormat="1" applyFont="1" applyFill="1" applyBorder="1" applyAlignment="1">
      <alignment vertical="center"/>
    </xf>
    <xf numFmtId="164" fontId="3" fillId="0" borderId="9" xfId="1" applyNumberFormat="1"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5" fillId="0" borderId="0" xfId="0" applyFont="1" applyAlignment="1">
      <alignment vertical="center" wrapText="1"/>
    </xf>
    <xf numFmtId="165" fontId="3" fillId="0" borderId="8" xfId="2" applyNumberFormat="1" applyFont="1" applyFill="1" applyBorder="1" applyAlignment="1">
      <alignment vertical="center"/>
    </xf>
    <xf numFmtId="164" fontId="5" fillId="0" borderId="0" xfId="0" applyNumberFormat="1" applyFont="1" applyAlignment="1">
      <alignment vertical="center" wrapText="1"/>
    </xf>
    <xf numFmtId="0" fontId="5" fillId="0" borderId="0" xfId="0" applyFont="1" applyAlignment="1">
      <alignment vertical="center"/>
    </xf>
    <xf numFmtId="0" fontId="3" fillId="0" borderId="0" xfId="0" applyFont="1" applyFill="1" applyBorder="1" applyAlignment="1">
      <alignment horizontal="right" vertical="center"/>
    </xf>
    <xf numFmtId="0" fontId="2" fillId="0" borderId="0" xfId="0" applyFont="1" applyFill="1" applyBorder="1" applyAlignment="1">
      <alignment horizontal="center" vertical="center"/>
    </xf>
    <xf numFmtId="164" fontId="14" fillId="0" borderId="0" xfId="1" applyNumberFormat="1" applyFont="1" applyFill="1" applyBorder="1"/>
    <xf numFmtId="164" fontId="5" fillId="0" borderId="9" xfId="1" applyNumberFormat="1" applyFont="1" applyFill="1" applyBorder="1"/>
    <xf numFmtId="0" fontId="5" fillId="0" borderId="0" xfId="0" applyFont="1" applyFill="1" applyBorder="1" applyAlignment="1"/>
    <xf numFmtId="164" fontId="5" fillId="0" borderId="11" xfId="1" applyNumberFormat="1" applyFont="1" applyFill="1" applyBorder="1"/>
    <xf numFmtId="164" fontId="5" fillId="0" borderId="0" xfId="1" applyNumberFormat="1" applyFont="1" applyFill="1" applyBorder="1"/>
    <xf numFmtId="0" fontId="5" fillId="0" borderId="0" xfId="0" applyFont="1" applyFill="1" applyBorder="1"/>
    <xf numFmtId="0" fontId="5" fillId="0" borderId="0" xfId="0" applyFont="1" applyFill="1" applyAlignment="1">
      <alignment horizontal="right"/>
    </xf>
    <xf numFmtId="164" fontId="16" fillId="0" borderId="0" xfId="1" applyNumberFormat="1" applyFont="1" applyFill="1" applyBorder="1"/>
    <xf numFmtId="0" fontId="5" fillId="0" borderId="10" xfId="0" applyFont="1" applyFill="1" applyBorder="1"/>
    <xf numFmtId="0" fontId="5" fillId="0" borderId="0" xfId="0" applyFont="1" applyFill="1"/>
    <xf numFmtId="164" fontId="5" fillId="0" borderId="0" xfId="1" applyNumberFormat="1" applyFont="1" applyFill="1"/>
    <xf numFmtId="0" fontId="5" fillId="0" borderId="6" xfId="0" applyFont="1" applyFill="1" applyBorder="1"/>
    <xf numFmtId="0" fontId="15" fillId="0" borderId="0" xfId="0" applyFont="1" applyFill="1" applyBorder="1" applyAlignment="1">
      <alignment vertical="center"/>
    </xf>
    <xf numFmtId="0" fontId="5" fillId="0" borderId="10" xfId="0" applyFont="1" applyFill="1" applyBorder="1" applyAlignment="1"/>
    <xf numFmtId="164" fontId="5" fillId="0" borderId="1" xfId="1" applyNumberFormat="1" applyFont="1" applyFill="1" applyBorder="1"/>
    <xf numFmtId="0" fontId="15" fillId="0" borderId="0" xfId="0" applyFont="1" applyFill="1"/>
    <xf numFmtId="164" fontId="5" fillId="0" borderId="0" xfId="1" applyNumberFormat="1" applyFont="1" applyBorder="1"/>
    <xf numFmtId="164" fontId="5" fillId="0" borderId="11" xfId="1" applyNumberFormat="1" applyFont="1" applyFill="1" applyBorder="1" applyAlignment="1">
      <alignment horizontal="center"/>
    </xf>
    <xf numFmtId="0" fontId="0" fillId="0" borderId="0" xfId="0"/>
    <xf numFmtId="0" fontId="3" fillId="0" borderId="0" xfId="0" applyFont="1" applyFill="1" applyBorder="1" applyAlignment="1">
      <alignment horizontal="left" vertical="center"/>
    </xf>
    <xf numFmtId="164" fontId="17" fillId="0" borderId="0" xfId="1" applyNumberFormat="1" applyFont="1" applyFill="1" applyBorder="1" applyAlignment="1">
      <alignment vertical="top" wrapText="1"/>
    </xf>
    <xf numFmtId="164" fontId="14" fillId="0" borderId="11" xfId="1" applyNumberFormat="1" applyFont="1" applyFill="1" applyBorder="1"/>
    <xf numFmtId="165" fontId="3" fillId="0" borderId="4" xfId="2" applyNumberFormat="1" applyFont="1" applyFill="1" applyBorder="1" applyAlignment="1">
      <alignment vertical="center"/>
    </xf>
    <xf numFmtId="164" fontId="15" fillId="0" borderId="0" xfId="1" applyNumberFormat="1" applyFont="1" applyFill="1" applyBorder="1"/>
    <xf numFmtId="43" fontId="5" fillId="0" borderId="0" xfId="1" applyFont="1" applyFill="1" applyBorder="1"/>
    <xf numFmtId="164" fontId="17" fillId="0" borderId="11" xfId="1" applyNumberFormat="1" applyFont="1" applyFill="1" applyBorder="1" applyAlignment="1">
      <alignment vertical="top" wrapText="1"/>
    </xf>
    <xf numFmtId="43" fontId="4" fillId="0" borderId="0" xfId="1" applyFont="1" applyAlignment="1">
      <alignment vertical="center"/>
    </xf>
    <xf numFmtId="43" fontId="0" fillId="0" borderId="0" xfId="1" applyFont="1"/>
    <xf numFmtId="43" fontId="0" fillId="0" borderId="0" xfId="1" applyFont="1" applyFill="1"/>
    <xf numFmtId="43" fontId="13" fillId="0" borderId="0" xfId="1" applyFont="1" applyAlignment="1">
      <alignment horizontal="right" vertical="center"/>
    </xf>
    <xf numFmtId="43" fontId="20" fillId="0" borderId="0" xfId="1" applyFont="1" applyFill="1"/>
    <xf numFmtId="43" fontId="0" fillId="0" borderId="0" xfId="1" applyFont="1" applyFill="1" applyAlignment="1"/>
    <xf numFmtId="0" fontId="21" fillId="0" borderId="0" xfId="0" applyFont="1" applyFill="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right" vertical="center"/>
    </xf>
    <xf numFmtId="0" fontId="21" fillId="0" borderId="0" xfId="0" applyFont="1" applyFill="1" applyBorder="1" applyAlignment="1">
      <alignment horizontal="right" vertical="center"/>
    </xf>
    <xf numFmtId="164" fontId="24" fillId="0" borderId="4" xfId="1" applyNumberFormat="1" applyFont="1" applyFill="1" applyBorder="1" applyAlignment="1">
      <alignment vertical="center"/>
    </xf>
    <xf numFmtId="0" fontId="23" fillId="0" borderId="0" xfId="0" applyFont="1"/>
    <xf numFmtId="164" fontId="25" fillId="0" borderId="6" xfId="1" applyNumberFormat="1" applyFont="1" applyFill="1" applyBorder="1"/>
    <xf numFmtId="164" fontId="25" fillId="0" borderId="0" xfId="1" applyNumberFormat="1" applyFont="1" applyBorder="1"/>
    <xf numFmtId="164" fontId="17" fillId="3" borderId="8" xfId="1" applyNumberFormat="1" applyFont="1" applyFill="1" applyBorder="1" applyAlignment="1">
      <alignment vertical="center"/>
    </xf>
    <xf numFmtId="0" fontId="20" fillId="0" borderId="0" xfId="0" applyFont="1"/>
    <xf numFmtId="43" fontId="20" fillId="0" borderId="0" xfId="1" applyFont="1" applyFill="1" applyAlignment="1"/>
    <xf numFmtId="0" fontId="18" fillId="0" borderId="0" xfId="0" applyFont="1" applyFill="1"/>
    <xf numFmtId="0" fontId="19" fillId="2" borderId="2" xfId="6"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5" xfId="0" applyFont="1" applyFill="1" applyBorder="1" applyAlignment="1">
      <alignment horizontal="center" vertical="center"/>
    </xf>
    <xf numFmtId="0" fontId="2" fillId="0" borderId="1" xfId="0" applyFont="1" applyFill="1" applyBorder="1" applyAlignment="1">
      <alignment horizontal="left" vertical="center"/>
    </xf>
    <xf numFmtId="164"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1" xfId="1" applyNumberFormat="1" applyFont="1" applyFill="1" applyBorder="1" applyAlignment="1">
      <alignment horizontal="left" vertical="center" wrapText="1"/>
    </xf>
    <xf numFmtId="10" fontId="5" fillId="0" borderId="6" xfId="3"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0" fontId="5" fillId="0" borderId="4" xfId="3" applyNumberFormat="1" applyFont="1" applyFill="1" applyBorder="1" applyAlignment="1">
      <alignment horizontal="center" vertical="center"/>
    </xf>
    <xf numFmtId="164" fontId="0" fillId="0" borderId="0" xfId="1" applyNumberFormat="1" applyFont="1" applyFill="1" applyBorder="1"/>
    <xf numFmtId="43" fontId="0" fillId="0" borderId="0" xfId="1" applyFont="1" applyFill="1" applyAlignment="1">
      <alignment horizontal="center" vertical="center"/>
    </xf>
    <xf numFmtId="0" fontId="19" fillId="4" borderId="2" xfId="6" applyFont="1" applyFill="1" applyBorder="1" applyAlignment="1" applyProtection="1">
      <alignment horizontal="center" vertical="center" wrapText="1"/>
    </xf>
    <xf numFmtId="0" fontId="5" fillId="0" borderId="0" xfId="0"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5" fillId="0" borderId="0" xfId="1" applyNumberFormat="1" applyFont="1" applyFill="1" applyBorder="1" applyAlignment="1">
      <alignment horizontal="left" vertical="center" wrapText="1"/>
    </xf>
    <xf numFmtId="10" fontId="5" fillId="0" borderId="0" xfId="3" applyNumberFormat="1" applyFont="1" applyFill="1" applyBorder="1" applyAlignment="1">
      <alignment horizontal="center" vertical="center"/>
    </xf>
    <xf numFmtId="43" fontId="5" fillId="0" borderId="0" xfId="1" applyNumberFormat="1" applyFont="1" applyFill="1" applyBorder="1"/>
    <xf numFmtId="43" fontId="1" fillId="0" borderId="0" xfId="1" applyNumberFormat="1" applyFont="1" applyFill="1" applyBorder="1" applyAlignment="1">
      <alignment vertical="top" wrapText="1"/>
    </xf>
    <xf numFmtId="44" fontId="5" fillId="0" borderId="0" xfId="1" applyNumberFormat="1" applyFont="1" applyFill="1" applyBorder="1"/>
    <xf numFmtId="43" fontId="24" fillId="0" borderId="11" xfId="1" applyNumberFormat="1" applyFont="1" applyFill="1" applyBorder="1" applyAlignment="1">
      <alignment vertical="center"/>
    </xf>
    <xf numFmtId="0" fontId="5" fillId="0" borderId="14" xfId="0" applyFont="1" applyFill="1" applyBorder="1" applyAlignment="1">
      <alignment horizontal="center" vertical="center"/>
    </xf>
    <xf numFmtId="0" fontId="5" fillId="0" borderId="7" xfId="0" applyFont="1" applyFill="1" applyBorder="1" applyAlignment="1"/>
    <xf numFmtId="0" fontId="3" fillId="0" borderId="8" xfId="0" applyFont="1" applyFill="1" applyBorder="1" applyAlignment="1">
      <alignment horizontal="center" vertical="center"/>
    </xf>
    <xf numFmtId="0" fontId="15" fillId="0" borderId="0" xfId="0" applyFont="1" applyFill="1" applyBorder="1"/>
    <xf numFmtId="0" fontId="5" fillId="0" borderId="5" xfId="0" applyFont="1" applyFill="1" applyBorder="1"/>
    <xf numFmtId="164" fontId="5" fillId="0" borderId="6" xfId="1" applyNumberFormat="1" applyFont="1" applyFill="1" applyBorder="1"/>
    <xf numFmtId="164" fontId="25" fillId="0" borderId="0" xfId="1" applyNumberFormat="1" applyFont="1" applyFill="1" applyBorder="1"/>
    <xf numFmtId="164" fontId="5" fillId="0" borderId="1" xfId="1" applyNumberFormat="1" applyFont="1" applyFill="1" applyBorder="1" applyAlignment="1">
      <alignment horizontal="center" vertical="center" wrapText="1"/>
    </xf>
    <xf numFmtId="43" fontId="1" fillId="0" borderId="11" xfId="1" applyNumberFormat="1" applyFont="1" applyFill="1" applyBorder="1" applyAlignment="1">
      <alignment vertical="top" wrapText="1"/>
    </xf>
    <xf numFmtId="43" fontId="16" fillId="0" borderId="11" xfId="1" applyNumberFormat="1" applyFont="1" applyFill="1" applyBorder="1" applyAlignment="1">
      <alignment horizontal="center" vertical="center"/>
    </xf>
    <xf numFmtId="43" fontId="0" fillId="0" borderId="0" xfId="1" applyFont="1" applyBorder="1"/>
    <xf numFmtId="43" fontId="15" fillId="0" borderId="0" xfId="1" applyFont="1" applyFill="1" applyBorder="1" applyAlignment="1">
      <alignment vertical="center"/>
    </xf>
    <xf numFmtId="43" fontId="0" fillId="0" borderId="0" xfId="1" applyFont="1" applyFill="1" applyBorder="1"/>
    <xf numFmtId="0" fontId="0" fillId="0" borderId="10" xfId="0" applyFill="1" applyBorder="1"/>
    <xf numFmtId="43" fontId="16" fillId="0" borderId="0" xfId="1" applyNumberFormat="1" applyFont="1" applyFill="1" applyBorder="1"/>
    <xf numFmtId="43" fontId="0" fillId="0" borderId="0" xfId="1" applyFont="1" applyFill="1" applyAlignment="1">
      <alignment horizontal="center" vertical="center"/>
    </xf>
    <xf numFmtId="1" fontId="5" fillId="0" borderId="1" xfId="0" applyNumberFormat="1" applyFont="1" applyFill="1" applyBorder="1" applyAlignment="1">
      <alignment horizontal="center" vertical="center"/>
    </xf>
    <xf numFmtId="10" fontId="5" fillId="0" borderId="0" xfId="3" applyNumberFormat="1" applyFont="1" applyBorder="1"/>
    <xf numFmtId="164" fontId="17" fillId="0" borderId="8" xfId="1" applyNumberFormat="1" applyFont="1" applyFill="1" applyBorder="1" applyAlignment="1">
      <alignment vertical="top" wrapText="1"/>
    </xf>
    <xf numFmtId="164" fontId="14" fillId="0" borderId="8" xfId="1" applyNumberFormat="1" applyFont="1" applyFill="1" applyBorder="1"/>
    <xf numFmtId="164" fontId="3" fillId="0" borderId="8" xfId="2" applyNumberFormat="1" applyFont="1" applyFill="1" applyBorder="1" applyAlignment="1">
      <alignment vertical="center"/>
    </xf>
    <xf numFmtId="164" fontId="3" fillId="0" borderId="0" xfId="2" applyNumberFormat="1" applyFont="1" applyFill="1" applyBorder="1" applyAlignment="1">
      <alignment vertical="center"/>
    </xf>
    <xf numFmtId="164" fontId="0" fillId="0" borderId="0" xfId="1" applyNumberFormat="1" applyFont="1"/>
    <xf numFmtId="43" fontId="5" fillId="0" borderId="11" xfId="1" applyNumberFormat="1" applyFont="1" applyFill="1" applyBorder="1"/>
    <xf numFmtId="44" fontId="5" fillId="0" borderId="0" xfId="0" applyNumberFormat="1" applyFont="1"/>
    <xf numFmtId="0" fontId="5" fillId="5" borderId="0" xfId="0" applyFont="1" applyFill="1" applyAlignment="1">
      <alignment vertical="center"/>
    </xf>
    <xf numFmtId="43" fontId="14" fillId="0" borderId="0" xfId="1" applyNumberFormat="1" applyFont="1" applyFill="1" applyBorder="1"/>
    <xf numFmtId="43" fontId="33" fillId="0" borderId="0" xfId="1" applyFont="1" applyBorder="1" applyAlignment="1">
      <alignment horizontal="center"/>
    </xf>
    <xf numFmtId="43" fontId="3" fillId="0" borderId="0" xfId="1" applyNumberFormat="1" applyFont="1" applyFill="1" applyBorder="1" applyAlignment="1">
      <alignment vertical="center"/>
    </xf>
    <xf numFmtId="43" fontId="14" fillId="0" borderId="8" xfId="1" applyNumberFormat="1" applyFont="1" applyFill="1" applyBorder="1"/>
    <xf numFmtId="43" fontId="17" fillId="0" borderId="0" xfId="1" applyNumberFormat="1" applyFont="1" applyFill="1" applyBorder="1" applyAlignment="1">
      <alignment vertical="top" wrapText="1"/>
    </xf>
    <xf numFmtId="43" fontId="0" fillId="0" borderId="0" xfId="1" applyFont="1" applyAlignment="1">
      <alignment horizontal="center"/>
    </xf>
    <xf numFmtId="43" fontId="0" fillId="0" borderId="0" xfId="0" applyNumberFormat="1"/>
    <xf numFmtId="164" fontId="33" fillId="0" borderId="0" xfId="1" applyNumberFormat="1" applyFont="1" applyBorder="1" applyAlignment="1">
      <alignment horizontal="center"/>
    </xf>
    <xf numFmtId="43" fontId="16" fillId="5" borderId="0" xfId="1" applyNumberFormat="1" applyFont="1" applyFill="1" applyBorder="1"/>
    <xf numFmtId="164" fontId="16" fillId="5" borderId="0" xfId="1" applyNumberFormat="1" applyFont="1" applyFill="1" applyBorder="1"/>
    <xf numFmtId="166" fontId="5" fillId="0" borderId="0" xfId="2" applyNumberFormat="1" applyFont="1" applyFill="1" applyBorder="1"/>
    <xf numFmtId="1" fontId="5" fillId="0" borderId="0" xfId="0" applyNumberFormat="1" applyFont="1" applyFill="1" applyBorder="1" applyAlignment="1">
      <alignment horizontal="center" vertical="center"/>
    </xf>
    <xf numFmtId="164" fontId="5" fillId="0" borderId="0" xfId="1" applyNumberFormat="1" applyFont="1" applyFill="1" applyBorder="1" applyAlignment="1">
      <alignment horizontal="center" vertical="center" wrapText="1"/>
    </xf>
    <xf numFmtId="167" fontId="5" fillId="0" borderId="4" xfId="3" applyNumberFormat="1" applyFont="1" applyFill="1" applyBorder="1" applyAlignment="1">
      <alignment horizontal="center" vertical="center"/>
    </xf>
    <xf numFmtId="0" fontId="8" fillId="0" borderId="0" xfId="0" applyFont="1" applyFill="1" applyBorder="1" applyAlignment="1">
      <alignment horizontal="center"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3" fillId="0" borderId="0" xfId="0" applyFont="1" applyFill="1" applyBorder="1" applyAlignment="1">
      <alignment horizontal="center" vertical="top"/>
    </xf>
    <xf numFmtId="0" fontId="19" fillId="4" borderId="2" xfId="6" applyFont="1" applyFill="1" applyBorder="1" applyAlignment="1" applyProtection="1">
      <alignment horizontal="center" vertical="center" wrapText="1"/>
    </xf>
    <xf numFmtId="0" fontId="19" fillId="4" borderId="3" xfId="6" applyFont="1" applyFill="1" applyBorder="1" applyAlignment="1" applyProtection="1">
      <alignment horizontal="center" vertical="center" wrapText="1"/>
    </xf>
    <xf numFmtId="0" fontId="19" fillId="4" borderId="4" xfId="6" applyFont="1" applyFill="1" applyBorder="1" applyAlignment="1" applyProtection="1">
      <alignment horizontal="center" vertical="center" wrapText="1"/>
    </xf>
    <xf numFmtId="0" fontId="16" fillId="0" borderId="0" xfId="7"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19" fillId="4" borderId="12" xfId="6" applyFont="1" applyFill="1" applyBorder="1" applyAlignment="1" applyProtection="1">
      <alignment horizontal="center" vertical="center" wrapText="1"/>
    </xf>
    <xf numFmtId="0" fontId="19" fillId="4" borderId="13"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9" xfId="6" applyFont="1" applyFill="1" applyBorder="1" applyAlignment="1" applyProtection="1">
      <alignment horizontal="center" vertical="center" wrapText="1"/>
    </xf>
    <xf numFmtId="0" fontId="19" fillId="4" borderId="5" xfId="6" applyFont="1" applyFill="1" applyBorder="1" applyAlignment="1" applyProtection="1">
      <alignment horizontal="center" vertical="center" wrapText="1"/>
    </xf>
    <xf numFmtId="0" fontId="19" fillId="4" borderId="6" xfId="6" applyFont="1" applyFill="1" applyBorder="1" applyAlignment="1" applyProtection="1">
      <alignment horizontal="center" vertical="center" wrapText="1"/>
    </xf>
    <xf numFmtId="0" fontId="16" fillId="0" borderId="0" xfId="7" applyFont="1" applyFill="1" applyBorder="1" applyAlignment="1">
      <alignment horizontal="left"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xf numFmtId="43" fontId="0" fillId="0" borderId="0" xfId="1" applyFont="1" applyFill="1" applyAlignment="1">
      <alignment horizontal="center" vertical="center"/>
    </xf>
    <xf numFmtId="164" fontId="16" fillId="0" borderId="9" xfId="1" applyNumberFormat="1" applyFont="1" applyFill="1" applyBorder="1" applyAlignment="1">
      <alignment horizontal="center" vertical="center"/>
    </xf>
    <xf numFmtId="164" fontId="16" fillId="0" borderId="11" xfId="1" applyNumberFormat="1" applyFont="1" applyFill="1" applyBorder="1" applyAlignment="1">
      <alignment horizontal="center" vertical="center"/>
    </xf>
    <xf numFmtId="0" fontId="19" fillId="2" borderId="7" xfId="6" applyFont="1" applyFill="1" applyBorder="1" applyAlignment="1" applyProtection="1">
      <alignment horizontal="center" vertical="center" wrapText="1"/>
    </xf>
    <xf numFmtId="0" fontId="19" fillId="2" borderId="9" xfId="6" applyFont="1" applyFill="1" applyBorder="1" applyAlignment="1" applyProtection="1">
      <alignment horizontal="center" vertical="center" wrapText="1"/>
    </xf>
    <xf numFmtId="0" fontId="19" fillId="2" borderId="5" xfId="6" applyFont="1" applyFill="1" applyBorder="1" applyAlignment="1" applyProtection="1">
      <alignment horizontal="center" vertical="center" wrapText="1"/>
    </xf>
    <xf numFmtId="0" fontId="19" fillId="2" borderId="6" xfId="6" applyFont="1" applyFill="1" applyBorder="1" applyAlignment="1" applyProtection="1">
      <alignment horizontal="center" vertical="center" wrapText="1"/>
    </xf>
    <xf numFmtId="0" fontId="19" fillId="2" borderId="2" xfId="6" applyFont="1" applyFill="1" applyBorder="1" applyAlignment="1" applyProtection="1">
      <alignment horizontal="center" vertical="center" wrapText="1"/>
    </xf>
    <xf numFmtId="0" fontId="19" fillId="2" borderId="3" xfId="6" applyFont="1" applyFill="1" applyBorder="1" applyAlignment="1" applyProtection="1">
      <alignment horizontal="center" vertical="center" wrapText="1"/>
    </xf>
  </cellXfs>
  <cellStyles count="8">
    <cellStyle name="Millares" xfId="1" builtinId="3"/>
    <cellStyle name="Moneda" xfId="2" builtinId="4"/>
    <cellStyle name="Moneda 2" xfId="5" xr:uid="{00000000-0005-0000-0000-000002000000}"/>
    <cellStyle name="Normal" xfId="0" builtinId="0"/>
    <cellStyle name="Normal 2" xfId="6" xr:uid="{00000000-0005-0000-0000-000004000000}"/>
    <cellStyle name="Normal 2 2" xfId="7" xr:uid="{00000000-0005-0000-0000-000005000000}"/>
    <cellStyle name="Normal 3" xfId="4" xr:uid="{00000000-0005-0000-0000-000006000000}"/>
    <cellStyle name="Porcentaje"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S111"/>
  <sheetViews>
    <sheetView showGridLines="0" tabSelected="1" topLeftCell="A55" zoomScale="90" zoomScaleNormal="90" workbookViewId="0">
      <selection activeCell="A105" sqref="A105:L106"/>
    </sheetView>
  </sheetViews>
  <sheetFormatPr baseColWidth="10" defaultColWidth="11.42578125" defaultRowHeight="15" outlineLevelRow="1" x14ac:dyDescent="0.25"/>
  <cols>
    <col min="1" max="1" width="3.7109375" style="15" customWidth="1"/>
    <col min="2" max="2" width="4.5703125" style="15" customWidth="1"/>
    <col min="3" max="3" width="2.7109375" style="15" customWidth="1"/>
    <col min="4" max="4" width="5" style="15" customWidth="1"/>
    <col min="5" max="5" width="31.28515625" style="15" customWidth="1"/>
    <col min="6" max="11" width="25.140625" style="15" customWidth="1"/>
    <col min="12" max="12" width="16.7109375" style="15" customWidth="1"/>
    <col min="13" max="13" width="3.42578125" style="15" customWidth="1"/>
    <col min="14" max="14" width="19.5703125" style="66" customWidth="1"/>
    <col min="15" max="15" width="17.42578125" style="66" bestFit="1" customWidth="1"/>
    <col min="16" max="16" width="17.7109375" style="66" bestFit="1" customWidth="1"/>
    <col min="17" max="17" width="17.85546875" style="15" bestFit="1" customWidth="1"/>
    <col min="18" max="18" width="15.140625" style="15" bestFit="1" customWidth="1"/>
    <col min="19" max="16384" width="11.42578125" style="15"/>
  </cols>
  <sheetData>
    <row r="1" spans="2:16" s="1" customFormat="1" ht="20.45" customHeight="1" x14ac:dyDescent="0.25">
      <c r="B1" s="145" t="s">
        <v>104</v>
      </c>
      <c r="C1" s="145"/>
      <c r="D1" s="145"/>
      <c r="E1" s="145"/>
      <c r="F1" s="145"/>
      <c r="G1" s="145"/>
      <c r="H1" s="145"/>
      <c r="I1" s="145"/>
      <c r="J1" s="145"/>
      <c r="K1" s="145"/>
      <c r="L1" s="145"/>
      <c r="N1" s="66"/>
      <c r="O1" s="66"/>
      <c r="P1" s="66"/>
    </row>
    <row r="2" spans="2:16" s="1" customFormat="1" ht="15" customHeight="1" x14ac:dyDescent="0.25">
      <c r="B2" s="146" t="s">
        <v>0</v>
      </c>
      <c r="C2" s="146"/>
      <c r="D2" s="146"/>
      <c r="E2" s="146"/>
      <c r="F2" s="146"/>
      <c r="G2" s="146"/>
      <c r="H2" s="146"/>
      <c r="I2" s="146"/>
      <c r="J2" s="146"/>
      <c r="K2" s="146"/>
      <c r="L2" s="146"/>
      <c r="N2" s="66"/>
      <c r="O2" s="66"/>
      <c r="P2" s="66"/>
    </row>
    <row r="3" spans="2:16" s="1" customFormat="1" ht="16.149999999999999" customHeight="1" x14ac:dyDescent="0.25">
      <c r="B3" s="147" t="s">
        <v>135</v>
      </c>
      <c r="C3" s="147"/>
      <c r="D3" s="147"/>
      <c r="E3" s="147"/>
      <c r="F3" s="147"/>
      <c r="G3" s="147"/>
      <c r="H3" s="147"/>
      <c r="I3" s="147"/>
      <c r="J3" s="147"/>
      <c r="K3" s="147"/>
      <c r="L3" s="147"/>
      <c r="N3" s="66"/>
      <c r="O3" s="66"/>
      <c r="P3" s="66"/>
    </row>
    <row r="4" spans="2:16" s="1" customFormat="1" ht="12.6" customHeight="1" x14ac:dyDescent="0.25">
      <c r="B4" s="148" t="s">
        <v>1</v>
      </c>
      <c r="C4" s="148"/>
      <c r="D4" s="148"/>
      <c r="E4" s="148"/>
      <c r="F4" s="148"/>
      <c r="G4" s="148"/>
      <c r="H4" s="148"/>
      <c r="I4" s="148"/>
      <c r="J4" s="148"/>
      <c r="K4" s="148"/>
      <c r="L4" s="148"/>
      <c r="N4" s="66"/>
      <c r="O4" s="66"/>
      <c r="P4" s="66"/>
    </row>
    <row r="5" spans="2:16" ht="73.900000000000006" customHeight="1" x14ac:dyDescent="0.25">
      <c r="B5" s="149" t="s">
        <v>6</v>
      </c>
      <c r="C5" s="150"/>
      <c r="D5" s="150"/>
      <c r="E5" s="151"/>
      <c r="F5" s="96" t="s">
        <v>139</v>
      </c>
      <c r="G5" s="96" t="s">
        <v>8</v>
      </c>
      <c r="H5" s="96" t="s">
        <v>9</v>
      </c>
      <c r="I5" s="96" t="s">
        <v>10</v>
      </c>
      <c r="J5" s="96" t="s">
        <v>11</v>
      </c>
      <c r="K5" s="96" t="s">
        <v>12</v>
      </c>
      <c r="L5" s="96" t="s">
        <v>13</v>
      </c>
    </row>
    <row r="6" spans="2:16" ht="16.899999999999999" customHeight="1" x14ac:dyDescent="0.25">
      <c r="B6" s="17" t="s">
        <v>2</v>
      </c>
      <c r="C6" s="18"/>
      <c r="D6" s="18"/>
      <c r="E6" s="18"/>
      <c r="F6" s="19">
        <f t="shared" ref="F6:L6" si="0">SUM(F7,F24)</f>
        <v>40454205644.54686</v>
      </c>
      <c r="G6" s="19">
        <f t="shared" si="0"/>
        <v>0</v>
      </c>
      <c r="H6" s="19">
        <f t="shared" si="0"/>
        <v>7626987141.8880138</v>
      </c>
      <c r="I6" s="19">
        <f t="shared" si="0"/>
        <v>0</v>
      </c>
      <c r="J6" s="19">
        <f t="shared" si="0"/>
        <v>39280085544.607567</v>
      </c>
      <c r="K6" s="19">
        <f t="shared" si="0"/>
        <v>788562477.38115084</v>
      </c>
      <c r="L6" s="20">
        <f t="shared" si="0"/>
        <v>0</v>
      </c>
      <c r="N6" s="127"/>
      <c r="O6" s="115"/>
    </row>
    <row r="7" spans="2:16" ht="16.899999999999999" customHeight="1" x14ac:dyDescent="0.25">
      <c r="B7" s="106"/>
      <c r="C7" s="27" t="s">
        <v>3</v>
      </c>
      <c r="D7" s="107"/>
      <c r="E7" s="107"/>
      <c r="F7" s="123">
        <f>SUM(F8,F20,F22)</f>
        <v>5295000000</v>
      </c>
      <c r="G7" s="124">
        <f>SUM(G8,G20,G22)</f>
        <v>0</v>
      </c>
      <c r="H7" s="124">
        <f>SUM(H8,H20,H22)</f>
        <v>1058500000</v>
      </c>
      <c r="I7" s="124">
        <f>SUM(I8:I19)</f>
        <v>0</v>
      </c>
      <c r="J7" s="124">
        <f>SUM(J8,J20,J22)</f>
        <v>4236500000</v>
      </c>
      <c r="K7" s="134">
        <f>SUM(K8,K20,K22)</f>
        <v>96586877.375833347</v>
      </c>
      <c r="L7" s="40">
        <f>SUM(L8,L20,L22)</f>
        <v>0</v>
      </c>
      <c r="N7" s="127"/>
      <c r="O7" s="115"/>
    </row>
    <row r="8" spans="2:16" ht="15.6" customHeight="1" x14ac:dyDescent="0.25">
      <c r="B8" s="47"/>
      <c r="C8" s="41"/>
      <c r="D8" s="58" t="s">
        <v>25</v>
      </c>
      <c r="E8" s="37"/>
      <c r="F8" s="59">
        <f>SUM(F9:F18)</f>
        <v>5295000000</v>
      </c>
      <c r="G8" s="59">
        <f>SUM(G9:G18)</f>
        <v>0</v>
      </c>
      <c r="H8" s="59">
        <f>SUM(H9:H18)</f>
        <v>1058500000</v>
      </c>
      <c r="I8" s="59">
        <v>0</v>
      </c>
      <c r="J8" s="59">
        <f>SUM(J9:J18)</f>
        <v>4236500000</v>
      </c>
      <c r="K8" s="135">
        <f>SUM(K9:K18)</f>
        <v>96586877.375833347</v>
      </c>
      <c r="L8" s="60">
        <f>+L9</f>
        <v>0</v>
      </c>
      <c r="N8" s="127"/>
      <c r="O8" s="115"/>
    </row>
    <row r="9" spans="2:16" s="13" customFormat="1" ht="16.149999999999999" customHeight="1" outlineLevel="1" x14ac:dyDescent="0.25">
      <c r="B9" s="118"/>
      <c r="C9" s="6"/>
      <c r="D9" s="10"/>
      <c r="E9" s="12" t="s">
        <v>49</v>
      </c>
      <c r="F9" s="43">
        <v>900000000</v>
      </c>
      <c r="G9" s="43"/>
      <c r="H9" s="43">
        <v>336000000</v>
      </c>
      <c r="I9" s="43">
        <v>0</v>
      </c>
      <c r="J9" s="43">
        <f>F9+G9-H9+I9</f>
        <v>564000000</v>
      </c>
      <c r="K9" s="101">
        <v>15604700.4</v>
      </c>
      <c r="L9" s="60"/>
      <c r="N9" s="67"/>
      <c r="O9" s="116"/>
      <c r="P9" s="67"/>
    </row>
    <row r="10" spans="2:16" s="13" customFormat="1" ht="16.149999999999999" customHeight="1" outlineLevel="1" x14ac:dyDescent="0.25">
      <c r="B10" s="118"/>
      <c r="C10" s="6"/>
      <c r="D10" s="10"/>
      <c r="E10" s="12" t="s">
        <v>49</v>
      </c>
      <c r="F10" s="43">
        <v>800000000</v>
      </c>
      <c r="G10" s="43"/>
      <c r="H10" s="43">
        <v>215000000</v>
      </c>
      <c r="I10" s="43">
        <v>0</v>
      </c>
      <c r="J10" s="43">
        <f t="shared" ref="J10:J18" si="1">F10+G10-H10+I10</f>
        <v>585000000</v>
      </c>
      <c r="K10" s="101">
        <v>14576181.666666668</v>
      </c>
      <c r="L10" s="60"/>
      <c r="N10" s="67"/>
      <c r="O10" s="116"/>
      <c r="P10" s="67"/>
    </row>
    <row r="11" spans="2:16" s="13" customFormat="1" ht="16.149999999999999" customHeight="1" outlineLevel="1" x14ac:dyDescent="0.25">
      <c r="B11" s="118"/>
      <c r="C11" s="6"/>
      <c r="D11" s="10"/>
      <c r="E11" s="12" t="s">
        <v>124</v>
      </c>
      <c r="F11" s="43">
        <v>42500000</v>
      </c>
      <c r="G11" s="43"/>
      <c r="H11" s="43">
        <v>7500000</v>
      </c>
      <c r="I11" s="43">
        <v>0</v>
      </c>
      <c r="J11" s="43">
        <f t="shared" si="1"/>
        <v>35000000</v>
      </c>
      <c r="K11" s="101">
        <v>885788.07</v>
      </c>
      <c r="L11" s="60"/>
      <c r="N11" s="67"/>
      <c r="O11" s="116"/>
      <c r="P11" s="67"/>
    </row>
    <row r="12" spans="2:16" s="13" customFormat="1" ht="16.149999999999999" customHeight="1" outlineLevel="1" x14ac:dyDescent="0.25">
      <c r="B12" s="118"/>
      <c r="C12" s="6"/>
      <c r="D12" s="10"/>
      <c r="E12" s="12" t="s">
        <v>128</v>
      </c>
      <c r="F12" s="43">
        <v>675000000</v>
      </c>
      <c r="G12" s="43"/>
      <c r="H12" s="43">
        <v>150000000</v>
      </c>
      <c r="I12" s="43">
        <v>0</v>
      </c>
      <c r="J12" s="43">
        <f t="shared" si="1"/>
        <v>525000000</v>
      </c>
      <c r="K12" s="101">
        <v>12143817.395833332</v>
      </c>
      <c r="L12" s="60"/>
      <c r="N12" s="67"/>
      <c r="O12" s="116"/>
      <c r="P12" s="67"/>
    </row>
    <row r="13" spans="2:16" s="13" customFormat="1" ht="16.149999999999999" customHeight="1" outlineLevel="1" x14ac:dyDescent="0.25">
      <c r="B13" s="118"/>
      <c r="C13" s="6"/>
      <c r="D13" s="10"/>
      <c r="E13" s="12" t="s">
        <v>43</v>
      </c>
      <c r="F13" s="43">
        <v>360000000</v>
      </c>
      <c r="G13" s="43"/>
      <c r="H13" s="43">
        <v>100000000</v>
      </c>
      <c r="I13" s="43">
        <v>0</v>
      </c>
      <c r="J13" s="43">
        <f t="shared" si="1"/>
        <v>260000000</v>
      </c>
      <c r="K13" s="101">
        <v>7246482.2199999997</v>
      </c>
      <c r="L13" s="60"/>
      <c r="N13" s="67"/>
      <c r="O13" s="116"/>
      <c r="P13" s="67"/>
    </row>
    <row r="14" spans="2:16" s="13" customFormat="1" ht="16.149999999999999" customHeight="1" outlineLevel="1" x14ac:dyDescent="0.25">
      <c r="B14" s="118"/>
      <c r="C14" s="6"/>
      <c r="D14" s="10"/>
      <c r="E14" s="12" t="s">
        <v>109</v>
      </c>
      <c r="F14" s="43">
        <v>540000000</v>
      </c>
      <c r="G14" s="43"/>
      <c r="H14" s="43">
        <v>100000000</v>
      </c>
      <c r="I14" s="43">
        <v>0</v>
      </c>
      <c r="J14" s="43">
        <f t="shared" si="1"/>
        <v>440000000</v>
      </c>
      <c r="K14" s="101">
        <v>9030016.6944444478</v>
      </c>
      <c r="L14" s="60"/>
      <c r="N14" s="67"/>
      <c r="O14" s="116"/>
      <c r="P14" s="67"/>
    </row>
    <row r="15" spans="2:16" s="13" customFormat="1" ht="16.149999999999999" customHeight="1" outlineLevel="1" x14ac:dyDescent="0.25">
      <c r="B15" s="118"/>
      <c r="C15" s="6"/>
      <c r="D15" s="10"/>
      <c r="E15" s="12" t="s">
        <v>29</v>
      </c>
      <c r="F15" s="43">
        <v>400000000</v>
      </c>
      <c r="G15" s="43"/>
      <c r="H15" s="43">
        <v>37500000</v>
      </c>
      <c r="I15" s="43">
        <v>0</v>
      </c>
      <c r="J15" s="43">
        <f t="shared" si="1"/>
        <v>362500000</v>
      </c>
      <c r="K15" s="101">
        <v>9229685.3122222219</v>
      </c>
      <c r="L15" s="60"/>
      <c r="N15" s="67"/>
      <c r="O15" s="116"/>
      <c r="P15" s="67"/>
    </row>
    <row r="16" spans="2:16" s="13" customFormat="1" ht="16.149999999999999" customHeight="1" outlineLevel="1" x14ac:dyDescent="0.25">
      <c r="B16" s="118"/>
      <c r="C16" s="6"/>
      <c r="D16" s="10"/>
      <c r="E16" s="12" t="s">
        <v>43</v>
      </c>
      <c r="F16" s="43">
        <v>700000000</v>
      </c>
      <c r="G16" s="43"/>
      <c r="H16" s="43">
        <v>47500000</v>
      </c>
      <c r="I16" s="43">
        <v>0</v>
      </c>
      <c r="J16" s="43">
        <f t="shared" si="1"/>
        <v>652500000</v>
      </c>
      <c r="K16" s="101">
        <v>12111382.067777779</v>
      </c>
      <c r="L16" s="60"/>
      <c r="N16" s="67"/>
      <c r="O16" s="116"/>
      <c r="P16" s="67"/>
    </row>
    <row r="17" spans="2:18" s="13" customFormat="1" ht="16.149999999999999" customHeight="1" outlineLevel="1" x14ac:dyDescent="0.25">
      <c r="B17" s="118"/>
      <c r="C17" s="6"/>
      <c r="D17" s="10"/>
      <c r="E17" s="12" t="s">
        <v>129</v>
      </c>
      <c r="F17" s="43">
        <v>390000000</v>
      </c>
      <c r="G17" s="43"/>
      <c r="H17" s="43">
        <v>30000000</v>
      </c>
      <c r="I17" s="43">
        <v>0</v>
      </c>
      <c r="J17" s="43">
        <f t="shared" si="1"/>
        <v>360000000</v>
      </c>
      <c r="K17" s="101">
        <v>7283042.3266666699</v>
      </c>
      <c r="L17" s="60"/>
      <c r="N17" s="67"/>
      <c r="O17" s="116"/>
      <c r="P17" s="67"/>
    </row>
    <row r="18" spans="2:18" s="13" customFormat="1" ht="16.149999999999999" customHeight="1" outlineLevel="1" x14ac:dyDescent="0.25">
      <c r="B18" s="118"/>
      <c r="C18" s="6"/>
      <c r="D18" s="10"/>
      <c r="E18" s="12" t="s">
        <v>130</v>
      </c>
      <c r="F18" s="43">
        <v>487500000</v>
      </c>
      <c r="G18" s="43"/>
      <c r="H18" s="43">
        <v>35000000</v>
      </c>
      <c r="I18" s="43">
        <v>0</v>
      </c>
      <c r="J18" s="43">
        <f t="shared" si="1"/>
        <v>452500000</v>
      </c>
      <c r="K18" s="101">
        <v>8475781.2222222202</v>
      </c>
      <c r="L18" s="60"/>
      <c r="N18" s="67"/>
      <c r="O18" s="116"/>
      <c r="P18" s="67"/>
    </row>
    <row r="19" spans="2:18" s="13" customFormat="1" ht="12.6" customHeight="1" x14ac:dyDescent="0.25">
      <c r="B19" s="11"/>
      <c r="C19" s="6"/>
      <c r="D19" s="10"/>
      <c r="E19" s="12"/>
      <c r="F19" s="101"/>
      <c r="G19" s="101"/>
      <c r="H19" s="101"/>
      <c r="I19" s="103"/>
      <c r="J19" s="103"/>
      <c r="K19" s="103"/>
      <c r="L19" s="42"/>
      <c r="O19" s="117"/>
      <c r="P19" s="67"/>
    </row>
    <row r="20" spans="2:18" x14ac:dyDescent="0.25">
      <c r="B20" s="11"/>
      <c r="C20" s="6"/>
      <c r="D20" s="6" t="s">
        <v>26</v>
      </c>
      <c r="E20" s="10"/>
      <c r="F20" s="102">
        <f>SUM(F21)</f>
        <v>0</v>
      </c>
      <c r="G20" s="102">
        <f t="shared" ref="G20:L20" si="2">SUM(G21)</f>
        <v>0</v>
      </c>
      <c r="H20" s="102">
        <f>SUM(H21)</f>
        <v>0</v>
      </c>
      <c r="I20" s="102">
        <f t="shared" si="2"/>
        <v>0</v>
      </c>
      <c r="J20" s="102">
        <f t="shared" si="2"/>
        <v>0</v>
      </c>
      <c r="K20" s="102">
        <f t="shared" si="2"/>
        <v>0</v>
      </c>
      <c r="L20" s="113">
        <f t="shared" si="2"/>
        <v>0</v>
      </c>
      <c r="O20" s="115"/>
    </row>
    <row r="21" spans="2:18" outlineLevel="1" x14ac:dyDescent="0.25">
      <c r="B21" s="11"/>
      <c r="C21" s="6"/>
      <c r="D21" s="6"/>
      <c r="E21" s="10"/>
      <c r="F21" s="102"/>
      <c r="G21" s="101"/>
      <c r="H21" s="103"/>
      <c r="I21" s="103"/>
      <c r="J21" s="103"/>
      <c r="K21" s="103"/>
      <c r="L21" s="42"/>
      <c r="O21" s="115"/>
    </row>
    <row r="22" spans="2:18" x14ac:dyDescent="0.25">
      <c r="B22" s="47"/>
      <c r="C22" s="6"/>
      <c r="D22" s="6" t="s">
        <v>4</v>
      </c>
      <c r="E22" s="10"/>
      <c r="F22" s="102">
        <f>SUM(F23)</f>
        <v>0</v>
      </c>
      <c r="G22" s="102">
        <f t="shared" ref="G22:L22" si="3">SUM(G23)</f>
        <v>0</v>
      </c>
      <c r="H22" s="102">
        <f t="shared" si="3"/>
        <v>0</v>
      </c>
      <c r="I22" s="102">
        <f t="shared" si="3"/>
        <v>0</v>
      </c>
      <c r="J22" s="102">
        <f t="shared" si="3"/>
        <v>0</v>
      </c>
      <c r="K22" s="102">
        <f t="shared" si="3"/>
        <v>0</v>
      </c>
      <c r="L22" s="113">
        <f t="shared" si="3"/>
        <v>0</v>
      </c>
      <c r="O22" s="115"/>
    </row>
    <row r="23" spans="2:18" outlineLevel="1" x14ac:dyDescent="0.25">
      <c r="B23" s="47"/>
      <c r="C23" s="6"/>
      <c r="D23" s="6"/>
      <c r="E23" s="10"/>
      <c r="F23" s="102"/>
      <c r="G23" s="101"/>
      <c r="H23" s="103"/>
      <c r="I23" s="103"/>
      <c r="J23" s="103"/>
      <c r="K23" s="103"/>
      <c r="L23" s="42"/>
    </row>
    <row r="24" spans="2:18" ht="18.600000000000001" customHeight="1" x14ac:dyDescent="0.25">
      <c r="B24" s="23"/>
      <c r="C24" s="21" t="s">
        <v>5</v>
      </c>
      <c r="D24" s="21"/>
      <c r="E24" s="21"/>
      <c r="F24" s="133">
        <f>SUM(F25,F73,F75)+F65</f>
        <v>35159205644.54686</v>
      </c>
      <c r="G24" s="133">
        <f t="shared" ref="G24:K24" si="4">SUM(G25,G73,G75)+G65</f>
        <v>0</v>
      </c>
      <c r="H24" s="133">
        <f t="shared" si="4"/>
        <v>6568487141.8880138</v>
      </c>
      <c r="I24" s="133">
        <f t="shared" si="4"/>
        <v>0</v>
      </c>
      <c r="J24" s="133">
        <f t="shared" si="4"/>
        <v>35043585544.607567</v>
      </c>
      <c r="K24" s="133">
        <f t="shared" si="4"/>
        <v>691975600.00531745</v>
      </c>
      <c r="L24" s="25">
        <f>SUM(L25,L73,L75)</f>
        <v>0</v>
      </c>
      <c r="N24" s="117"/>
      <c r="O24" s="115"/>
      <c r="P24" s="115"/>
      <c r="Q24" s="115"/>
      <c r="R24" s="137"/>
    </row>
    <row r="25" spans="2:18" ht="18.600000000000001" customHeight="1" x14ac:dyDescent="0.25">
      <c r="B25" s="47"/>
      <c r="C25" s="44"/>
      <c r="D25" s="21" t="s">
        <v>27</v>
      </c>
      <c r="E25" s="37"/>
      <c r="F25" s="131">
        <f>+SUM(F26:F55)</f>
        <v>34197355296.396858</v>
      </c>
      <c r="G25" s="131">
        <f>+SUM(G26:G55)</f>
        <v>0</v>
      </c>
      <c r="H25" s="131">
        <f>+SUM(H26:H60)</f>
        <v>6565599204.6280136</v>
      </c>
      <c r="I25" s="131">
        <f>+SUM(I26:I55)</f>
        <v>0</v>
      </c>
      <c r="J25" s="131">
        <f>+SUM(J26:J60)</f>
        <v>34084623133.717567</v>
      </c>
      <c r="K25" s="131">
        <f>+SUM(K26:K60)</f>
        <v>673373684.10531747</v>
      </c>
      <c r="L25" s="25">
        <f>+SUM(L26:L40)</f>
        <v>0</v>
      </c>
      <c r="N25" s="138"/>
      <c r="O25" s="132"/>
      <c r="Q25" s="137"/>
      <c r="R25" s="137"/>
    </row>
    <row r="26" spans="2:18" s="57" customFormat="1" ht="16.899999999999999" hidden="1" customHeight="1" x14ac:dyDescent="0.25">
      <c r="B26" s="47"/>
      <c r="C26" s="72"/>
      <c r="D26" s="74"/>
      <c r="E26" s="6"/>
      <c r="F26" s="43"/>
      <c r="G26" s="43"/>
      <c r="H26" s="46"/>
      <c r="I26" s="43"/>
      <c r="J26" s="43"/>
      <c r="K26" s="46"/>
      <c r="L26" s="56">
        <v>0</v>
      </c>
      <c r="N26" s="115"/>
      <c r="O26" s="115"/>
      <c r="Q26" s="115"/>
    </row>
    <row r="27" spans="2:18" s="57" customFormat="1" ht="16.899999999999999" customHeight="1" x14ac:dyDescent="0.25">
      <c r="B27" s="47"/>
      <c r="C27" s="72"/>
      <c r="D27" s="74"/>
      <c r="E27" s="6" t="s">
        <v>43</v>
      </c>
      <c r="F27" s="43">
        <v>1825276559.9537036</v>
      </c>
      <c r="G27" s="43">
        <v>0</v>
      </c>
      <c r="H27" s="119">
        <v>9373434.4499999993</v>
      </c>
      <c r="I27" s="43">
        <v>0</v>
      </c>
      <c r="J27" s="43">
        <f t="shared" ref="J27:J30" si="5">F27+G27-H27+I27</f>
        <v>1815903125.5037036</v>
      </c>
      <c r="K27" s="119">
        <v>36824549.850000001</v>
      </c>
      <c r="L27" s="56">
        <v>0</v>
      </c>
      <c r="N27" s="115"/>
      <c r="O27" s="115"/>
      <c r="P27" s="115"/>
    </row>
    <row r="28" spans="2:18" s="57" customFormat="1" ht="16.899999999999999" customHeight="1" x14ac:dyDescent="0.25">
      <c r="B28" s="47"/>
      <c r="C28" s="72"/>
      <c r="D28" s="74"/>
      <c r="E28" s="6" t="s">
        <v>44</v>
      </c>
      <c r="F28" s="43">
        <v>4248982048.9118752</v>
      </c>
      <c r="G28" s="43">
        <v>0</v>
      </c>
      <c r="H28" s="119">
        <v>20934969.653524999</v>
      </c>
      <c r="I28" s="43">
        <v>0</v>
      </c>
      <c r="J28" s="43">
        <f t="shared" si="5"/>
        <v>4228047079.2583504</v>
      </c>
      <c r="K28" s="119">
        <v>83062130.480780184</v>
      </c>
      <c r="L28" s="56">
        <v>0</v>
      </c>
      <c r="N28" s="115"/>
      <c r="O28" s="115"/>
      <c r="P28" s="115"/>
    </row>
    <row r="29" spans="2:18" s="57" customFormat="1" ht="16.899999999999999" customHeight="1" x14ac:dyDescent="0.25">
      <c r="B29" s="47"/>
      <c r="C29" s="72"/>
      <c r="D29" s="74"/>
      <c r="E29" s="6" t="s">
        <v>44</v>
      </c>
      <c r="F29" s="43">
        <v>4810349880</v>
      </c>
      <c r="G29" s="43">
        <v>0</v>
      </c>
      <c r="H29" s="119">
        <v>23700860</v>
      </c>
      <c r="I29" s="43">
        <v>0</v>
      </c>
      <c r="J29" s="43">
        <f t="shared" si="5"/>
        <v>4786649020</v>
      </c>
      <c r="K29" s="119">
        <v>92835378.356514663</v>
      </c>
      <c r="L29" s="56">
        <v>0</v>
      </c>
      <c r="N29" s="115"/>
      <c r="O29" s="66"/>
      <c r="P29" s="66"/>
    </row>
    <row r="30" spans="2:18" s="57" customFormat="1" ht="16.899999999999999" customHeight="1" x14ac:dyDescent="0.25">
      <c r="B30" s="47"/>
      <c r="C30" s="72"/>
      <c r="D30" s="74"/>
      <c r="E30" s="6" t="s">
        <v>44</v>
      </c>
      <c r="F30" s="43">
        <v>4810349880</v>
      </c>
      <c r="G30" s="43">
        <v>0</v>
      </c>
      <c r="H30" s="119">
        <v>23700860</v>
      </c>
      <c r="I30" s="43">
        <v>0</v>
      </c>
      <c r="J30" s="43">
        <f t="shared" si="5"/>
        <v>4786649020</v>
      </c>
      <c r="K30" s="119">
        <v>93435763.728372201</v>
      </c>
      <c r="L30" s="56">
        <v>0</v>
      </c>
      <c r="N30" s="115"/>
      <c r="O30" s="66"/>
      <c r="P30" s="66"/>
    </row>
    <row r="31" spans="2:18" s="57" customFormat="1" ht="14.25" customHeight="1" x14ac:dyDescent="0.25">
      <c r="B31" s="47"/>
      <c r="C31" s="72"/>
      <c r="D31" s="74"/>
      <c r="E31" s="6" t="s">
        <v>140</v>
      </c>
      <c r="F31" s="43">
        <v>3287299028.7112803</v>
      </c>
      <c r="G31" s="43">
        <v>0</v>
      </c>
      <c r="H31" s="119">
        <v>3287299028.6400003</v>
      </c>
      <c r="I31" s="43">
        <v>0</v>
      </c>
      <c r="J31" s="43">
        <v>0</v>
      </c>
      <c r="K31" s="119">
        <v>45407468.739999995</v>
      </c>
      <c r="L31" s="56">
        <v>0</v>
      </c>
      <c r="N31" s="115"/>
      <c r="O31" s="66"/>
      <c r="P31" s="66"/>
    </row>
    <row r="32" spans="2:18" s="57" customFormat="1" ht="16.899999999999999" customHeight="1" x14ac:dyDescent="0.25">
      <c r="B32" s="47"/>
      <c r="C32" s="72"/>
      <c r="D32" s="74"/>
      <c r="E32" s="6" t="s">
        <v>121</v>
      </c>
      <c r="F32" s="43">
        <v>969874000</v>
      </c>
      <c r="G32" s="43">
        <v>0</v>
      </c>
      <c r="H32" s="119">
        <v>969874000</v>
      </c>
      <c r="I32" s="43">
        <v>0</v>
      </c>
      <c r="J32" s="43">
        <f t="shared" ref="J32" si="6">F32+G32-H32+I32</f>
        <v>0</v>
      </c>
      <c r="K32" s="119">
        <v>13490916.370000001</v>
      </c>
      <c r="L32" s="56">
        <v>0</v>
      </c>
      <c r="N32" s="115"/>
      <c r="O32" s="66"/>
      <c r="P32" s="66"/>
    </row>
    <row r="33" spans="2:16" s="57" customFormat="1" ht="16.899999999999999" customHeight="1" x14ac:dyDescent="0.25">
      <c r="B33" s="47"/>
      <c r="C33" s="72"/>
      <c r="D33" s="74"/>
      <c r="E33" s="6" t="s">
        <v>121</v>
      </c>
      <c r="F33" s="43">
        <v>353321253.26999986</v>
      </c>
      <c r="G33" s="43">
        <v>0</v>
      </c>
      <c r="H33" s="119">
        <v>353321253.26999998</v>
      </c>
      <c r="I33" s="43">
        <v>0</v>
      </c>
      <c r="J33" s="43">
        <v>0</v>
      </c>
      <c r="K33" s="119">
        <v>4910649.2699999996</v>
      </c>
      <c r="L33" s="56">
        <v>0</v>
      </c>
      <c r="N33" s="115"/>
      <c r="O33" s="66"/>
      <c r="P33" s="66"/>
    </row>
    <row r="34" spans="2:16" s="57" customFormat="1" ht="16.899999999999999" customHeight="1" x14ac:dyDescent="0.25">
      <c r="B34" s="47"/>
      <c r="C34" s="72"/>
      <c r="D34" s="74"/>
      <c r="E34" s="6" t="s">
        <v>141</v>
      </c>
      <c r="F34" s="43">
        <v>1138868579.3199999</v>
      </c>
      <c r="G34" s="43">
        <v>0</v>
      </c>
      <c r="H34" s="119">
        <v>1138868579.5799999</v>
      </c>
      <c r="I34" s="43">
        <v>0</v>
      </c>
      <c r="J34" s="43">
        <v>0</v>
      </c>
      <c r="K34" s="119">
        <v>15818237.460000001</v>
      </c>
      <c r="L34" s="56">
        <v>0</v>
      </c>
      <c r="N34" s="115"/>
      <c r="O34" s="66"/>
      <c r="P34" s="66"/>
    </row>
    <row r="35" spans="2:16" s="57" customFormat="1" ht="16.899999999999999" customHeight="1" x14ac:dyDescent="0.25">
      <c r="B35" s="47"/>
      <c r="C35" s="72"/>
      <c r="D35" s="74"/>
      <c r="E35" s="6" t="s">
        <v>142</v>
      </c>
      <c r="F35" s="43">
        <v>480182243</v>
      </c>
      <c r="G35" s="43">
        <v>0</v>
      </c>
      <c r="H35" s="119">
        <v>480182243.11000001</v>
      </c>
      <c r="I35" s="43">
        <v>0</v>
      </c>
      <c r="J35" s="43">
        <v>0</v>
      </c>
      <c r="K35" s="119">
        <v>6620128.29</v>
      </c>
      <c r="L35" s="56">
        <v>0</v>
      </c>
      <c r="N35" s="115"/>
      <c r="O35" s="66"/>
      <c r="P35" s="66"/>
    </row>
    <row r="36" spans="2:16" s="57" customFormat="1" ht="16.899999999999999" customHeight="1" x14ac:dyDescent="0.25">
      <c r="B36" s="47"/>
      <c r="C36" s="72"/>
      <c r="D36" s="74"/>
      <c r="E36" s="6" t="s">
        <v>142</v>
      </c>
      <c r="F36" s="43">
        <v>242468500</v>
      </c>
      <c r="G36" s="43">
        <v>0</v>
      </c>
      <c r="H36" s="119">
        <v>242468500</v>
      </c>
      <c r="I36" s="43">
        <v>0</v>
      </c>
      <c r="J36" s="43">
        <f>F36+G36-H36+I36</f>
        <v>0</v>
      </c>
      <c r="K36" s="119">
        <v>3338805.3200000003</v>
      </c>
      <c r="L36" s="56">
        <v>0</v>
      </c>
      <c r="N36" s="115"/>
      <c r="O36" s="66"/>
      <c r="P36" s="66"/>
    </row>
    <row r="37" spans="2:16" s="57" customFormat="1" ht="16.899999999999999" customHeight="1" x14ac:dyDescent="0.25">
      <c r="B37" s="47"/>
      <c r="C37" s="72"/>
      <c r="D37" s="74"/>
      <c r="E37" s="6" t="s">
        <v>111</v>
      </c>
      <c r="F37" s="43">
        <v>499216679.51999998</v>
      </c>
      <c r="G37" s="43">
        <v>0</v>
      </c>
      <c r="H37" s="46">
        <v>1290859.78</v>
      </c>
      <c r="I37" s="43">
        <v>0</v>
      </c>
      <c r="J37" s="43">
        <f t="shared" ref="J37" si="7">F37+G37-H37+I37</f>
        <v>497925819.74000001</v>
      </c>
      <c r="K37" s="46">
        <v>9724404.3986147493</v>
      </c>
      <c r="L37" s="56">
        <v>0</v>
      </c>
      <c r="N37" s="66"/>
      <c r="O37" s="66"/>
      <c r="P37" s="66"/>
    </row>
    <row r="38" spans="2:16" s="57" customFormat="1" ht="16.899999999999999" customHeight="1" x14ac:dyDescent="0.25">
      <c r="B38" s="47"/>
      <c r="C38" s="72"/>
      <c r="D38" s="74"/>
      <c r="E38" s="6" t="s">
        <v>112</v>
      </c>
      <c r="F38" s="43">
        <v>499312293.26000005</v>
      </c>
      <c r="G38" s="43">
        <v>0</v>
      </c>
      <c r="H38" s="46">
        <v>1291107.01</v>
      </c>
      <c r="I38" s="43">
        <v>0</v>
      </c>
      <c r="J38" s="43">
        <f>F38+G38-H38+I38</f>
        <v>498021186.25000006</v>
      </c>
      <c r="K38" s="46">
        <v>9676931.2194008809</v>
      </c>
      <c r="L38" s="56">
        <v>0</v>
      </c>
      <c r="N38" s="66"/>
      <c r="O38" s="66"/>
      <c r="P38" s="66"/>
    </row>
    <row r="39" spans="2:16" s="57" customFormat="1" ht="16.899999999999999" customHeight="1" x14ac:dyDescent="0.25">
      <c r="B39" s="47"/>
      <c r="C39" s="72"/>
      <c r="D39" s="74"/>
      <c r="E39" s="6" t="s">
        <v>109</v>
      </c>
      <c r="F39" s="43">
        <v>243932208.44999999</v>
      </c>
      <c r="G39" s="43">
        <v>0</v>
      </c>
      <c r="H39" s="46">
        <v>630752.69999999995</v>
      </c>
      <c r="I39" s="43">
        <v>0</v>
      </c>
      <c r="J39" s="43">
        <f>F39+G39-H39+I39</f>
        <v>243301455.75</v>
      </c>
      <c r="K39" s="46">
        <v>4838944.5592011344</v>
      </c>
      <c r="L39" s="56">
        <v>0</v>
      </c>
      <c r="N39" s="66"/>
      <c r="O39" s="66"/>
      <c r="P39" s="66"/>
    </row>
    <row r="40" spans="2:16" s="57" customFormat="1" ht="16.899999999999999" customHeight="1" x14ac:dyDescent="0.25">
      <c r="B40" s="47"/>
      <c r="C40" s="72"/>
      <c r="D40" s="74"/>
      <c r="E40" s="6" t="s">
        <v>110</v>
      </c>
      <c r="F40" s="43">
        <v>243928437.56</v>
      </c>
      <c r="G40" s="43">
        <v>0</v>
      </c>
      <c r="H40" s="46">
        <v>630742.94999999995</v>
      </c>
      <c r="I40" s="43">
        <v>0</v>
      </c>
      <c r="J40" s="43">
        <f>F40+G40-H40+I40</f>
        <v>243297694.61000001</v>
      </c>
      <c r="K40" s="46">
        <v>4832507.7241773084</v>
      </c>
      <c r="L40" s="56">
        <v>0</v>
      </c>
      <c r="N40" s="66"/>
      <c r="O40" s="66"/>
      <c r="P40" s="66"/>
    </row>
    <row r="41" spans="2:16" s="57" customFormat="1" ht="16.899999999999999" customHeight="1" x14ac:dyDescent="0.25">
      <c r="B41" s="47"/>
      <c r="C41" s="72"/>
      <c r="D41" s="74"/>
      <c r="E41" s="6" t="s">
        <v>117</v>
      </c>
      <c r="F41" s="43">
        <v>175356856.80000001</v>
      </c>
      <c r="G41" s="43"/>
      <c r="H41" s="46">
        <v>453432.59</v>
      </c>
      <c r="I41" s="43"/>
      <c r="J41" s="43">
        <f t="shared" ref="J41:J54" si="8">F41+G41-H41+I41</f>
        <v>174903424.21000001</v>
      </c>
      <c r="K41" s="46">
        <v>3415833.3695617672</v>
      </c>
      <c r="L41" s="56"/>
      <c r="N41" s="66"/>
      <c r="O41" s="66"/>
      <c r="P41" s="66"/>
    </row>
    <row r="42" spans="2:16" s="57" customFormat="1" ht="16.899999999999999" customHeight="1" x14ac:dyDescent="0.25">
      <c r="B42" s="47"/>
      <c r="C42" s="72"/>
      <c r="D42" s="74"/>
      <c r="E42" s="6" t="s">
        <v>118</v>
      </c>
      <c r="F42" s="43">
        <v>166999744.81999999</v>
      </c>
      <c r="G42" s="43"/>
      <c r="H42" s="46">
        <v>431823.02</v>
      </c>
      <c r="I42" s="43"/>
      <c r="J42" s="43">
        <f t="shared" si="8"/>
        <v>166567921.79999998</v>
      </c>
      <c r="K42" s="46">
        <v>3236541.6643753243</v>
      </c>
      <c r="L42" s="56"/>
      <c r="N42" s="66"/>
      <c r="O42" s="66"/>
      <c r="P42" s="66"/>
    </row>
    <row r="43" spans="2:16" s="57" customFormat="1" ht="16.899999999999999" customHeight="1" x14ac:dyDescent="0.25">
      <c r="B43" s="47"/>
      <c r="C43" s="72"/>
      <c r="D43" s="74"/>
      <c r="E43" s="6" t="s">
        <v>109</v>
      </c>
      <c r="F43" s="43">
        <v>97884959.090000004</v>
      </c>
      <c r="G43" s="43"/>
      <c r="H43" s="46">
        <v>253108.05000000002</v>
      </c>
      <c r="I43" s="43"/>
      <c r="J43" s="43">
        <f t="shared" si="8"/>
        <v>97631851.040000007</v>
      </c>
      <c r="K43" s="46">
        <v>1941768.5449465704</v>
      </c>
      <c r="L43" s="56"/>
      <c r="N43" s="66"/>
      <c r="O43" s="66"/>
      <c r="P43" s="66"/>
    </row>
    <row r="44" spans="2:16" s="57" customFormat="1" ht="16.899999999999999" customHeight="1" x14ac:dyDescent="0.25">
      <c r="B44" s="47"/>
      <c r="C44" s="72"/>
      <c r="D44" s="74"/>
      <c r="E44" s="6" t="s">
        <v>110</v>
      </c>
      <c r="F44" s="43">
        <v>73379841.780000001</v>
      </c>
      <c r="G44" s="43"/>
      <c r="H44" s="46">
        <v>189743.43</v>
      </c>
      <c r="I44" s="43"/>
      <c r="J44" s="43">
        <f t="shared" si="8"/>
        <v>73190098.349999994</v>
      </c>
      <c r="K44" s="46">
        <v>1453740.4944278398</v>
      </c>
      <c r="L44" s="56"/>
      <c r="N44" s="66"/>
      <c r="O44" s="66"/>
      <c r="P44" s="66"/>
    </row>
    <row r="45" spans="2:16" s="57" customFormat="1" ht="16.899999999999999" customHeight="1" x14ac:dyDescent="0.25">
      <c r="B45" s="47"/>
      <c r="C45" s="72"/>
      <c r="D45" s="74"/>
      <c r="E45" s="6" t="s">
        <v>129</v>
      </c>
      <c r="F45" s="43">
        <v>4672404442.4800005</v>
      </c>
      <c r="G45" s="43"/>
      <c r="H45" s="46">
        <v>3017125.45</v>
      </c>
      <c r="I45" s="43"/>
      <c r="J45" s="43">
        <f t="shared" si="8"/>
        <v>4669387317.0300007</v>
      </c>
      <c r="K45" s="46">
        <v>90758427.661350399</v>
      </c>
      <c r="L45" s="56"/>
      <c r="N45" s="66"/>
      <c r="O45" s="66"/>
      <c r="P45" s="66"/>
    </row>
    <row r="46" spans="2:16" s="57" customFormat="1" ht="16.899999999999999" customHeight="1" x14ac:dyDescent="0.25">
      <c r="B46" s="47"/>
      <c r="C46" s="72"/>
      <c r="D46" s="74"/>
      <c r="E46" s="6" t="s">
        <v>43</v>
      </c>
      <c r="F46" s="43">
        <v>499301409.43000001</v>
      </c>
      <c r="G46" s="43"/>
      <c r="H46" s="46">
        <v>322415.34999999998</v>
      </c>
      <c r="I46" s="43"/>
      <c r="J46" s="43">
        <f t="shared" si="8"/>
        <v>498978994.07999998</v>
      </c>
      <c r="K46" s="46">
        <v>9673759.9745945241</v>
      </c>
      <c r="L46" s="56"/>
      <c r="N46" s="66"/>
      <c r="O46" s="66"/>
      <c r="P46" s="66"/>
    </row>
    <row r="47" spans="2:16" s="57" customFormat="1" ht="16.899999999999999" customHeight="1" x14ac:dyDescent="0.25">
      <c r="B47" s="47"/>
      <c r="C47" s="72"/>
      <c r="D47" s="74"/>
      <c r="E47" s="6" t="s">
        <v>43</v>
      </c>
      <c r="F47" s="43">
        <v>499301409.43000001</v>
      </c>
      <c r="G47" s="43"/>
      <c r="H47" s="46">
        <v>322415.34999999998</v>
      </c>
      <c r="I47" s="43"/>
      <c r="J47" s="43">
        <f t="shared" si="8"/>
        <v>498978994.07999998</v>
      </c>
      <c r="K47" s="46">
        <v>9698442.5723546594</v>
      </c>
      <c r="L47" s="56"/>
      <c r="N47" s="66"/>
      <c r="O47" s="66"/>
      <c r="P47" s="66"/>
    </row>
    <row r="48" spans="2:16" s="57" customFormat="1" ht="16.899999999999999" customHeight="1" x14ac:dyDescent="0.25">
      <c r="B48" s="47"/>
      <c r="C48" s="72"/>
      <c r="D48" s="74"/>
      <c r="E48" s="6" t="s">
        <v>129</v>
      </c>
      <c r="F48" s="43">
        <v>984667253.0999999</v>
      </c>
      <c r="G48" s="101"/>
      <c r="H48" s="46">
        <v>635832.08000000007</v>
      </c>
      <c r="I48" s="43"/>
      <c r="J48" s="43">
        <f t="shared" si="8"/>
        <v>984031421.01999986</v>
      </c>
      <c r="K48" s="46">
        <v>19348028.66202572</v>
      </c>
      <c r="L48" s="56"/>
      <c r="N48" s="66"/>
      <c r="O48" s="66"/>
      <c r="P48" s="66"/>
    </row>
    <row r="49" spans="2:16" s="57" customFormat="1" ht="16.899999999999999" customHeight="1" x14ac:dyDescent="0.25">
      <c r="B49" s="47"/>
      <c r="C49" s="72"/>
      <c r="D49" s="74"/>
      <c r="E49" s="6" t="s">
        <v>49</v>
      </c>
      <c r="F49" s="43">
        <v>1482420266.3099997</v>
      </c>
      <c r="G49" s="43"/>
      <c r="H49" s="46">
        <v>957247.60000000009</v>
      </c>
      <c r="I49" s="43"/>
      <c r="J49" s="43">
        <f t="shared" si="8"/>
        <v>1481463018.7099998</v>
      </c>
      <c r="K49" s="46">
        <v>29312145.571749546</v>
      </c>
      <c r="L49" s="56"/>
      <c r="N49" s="66"/>
      <c r="O49" s="66"/>
      <c r="P49" s="66"/>
    </row>
    <row r="50" spans="2:16" s="57" customFormat="1" ht="16.899999999999999" customHeight="1" x14ac:dyDescent="0.25">
      <c r="B50" s="47"/>
      <c r="C50" s="72"/>
      <c r="D50" s="74"/>
      <c r="E50" s="6" t="s">
        <v>43</v>
      </c>
      <c r="F50" s="43">
        <v>996522543.09000003</v>
      </c>
      <c r="G50" s="43"/>
      <c r="H50" s="46">
        <v>1604925.03</v>
      </c>
      <c r="I50" s="43"/>
      <c r="J50" s="43">
        <f t="shared" si="8"/>
        <v>994917618.06000006</v>
      </c>
      <c r="K50" s="46">
        <v>19572128.988836668</v>
      </c>
      <c r="L50" s="56"/>
      <c r="N50" s="66"/>
      <c r="O50" s="66"/>
      <c r="P50" s="66"/>
    </row>
    <row r="51" spans="2:16" s="57" customFormat="1" ht="16.899999999999999" customHeight="1" x14ac:dyDescent="0.25">
      <c r="B51" s="47"/>
      <c r="C51" s="72"/>
      <c r="D51" s="74"/>
      <c r="E51" s="6" t="s">
        <v>43</v>
      </c>
      <c r="F51" s="43">
        <v>470257152.00999999</v>
      </c>
      <c r="G51" s="43"/>
      <c r="H51" s="46">
        <v>757361.16</v>
      </c>
      <c r="I51" s="43"/>
      <c r="J51" s="43">
        <f t="shared" si="8"/>
        <v>469499790.84999996</v>
      </c>
      <c r="K51" s="46">
        <v>9282530.9291876704</v>
      </c>
      <c r="L51" s="56"/>
      <c r="N51" s="66"/>
      <c r="O51" s="66"/>
      <c r="P51" s="66"/>
    </row>
    <row r="52" spans="2:16" s="57" customFormat="1" ht="16.899999999999999" customHeight="1" x14ac:dyDescent="0.25">
      <c r="B52" s="47"/>
      <c r="C52" s="72"/>
      <c r="D52" s="74"/>
      <c r="E52" s="6" t="s">
        <v>122</v>
      </c>
      <c r="F52" s="43">
        <v>132718035.52</v>
      </c>
      <c r="G52" s="43"/>
      <c r="H52" s="46">
        <v>343178.38</v>
      </c>
      <c r="I52" s="43"/>
      <c r="J52" s="43">
        <f t="shared" si="8"/>
        <v>132374857.14</v>
      </c>
      <c r="K52" s="46">
        <v>2585257.877023831</v>
      </c>
      <c r="L52" s="56"/>
      <c r="N52" s="66"/>
      <c r="O52" s="66"/>
      <c r="P52" s="66"/>
    </row>
    <row r="53" spans="2:16" s="57" customFormat="1" ht="16.899999999999999" customHeight="1" x14ac:dyDescent="0.25">
      <c r="B53" s="47"/>
      <c r="C53" s="72"/>
      <c r="D53" s="74"/>
      <c r="E53" s="6" t="s">
        <v>123</v>
      </c>
      <c r="F53" s="43">
        <v>114562712.23999999</v>
      </c>
      <c r="G53" s="43"/>
      <c r="H53" s="46">
        <v>296232.88</v>
      </c>
      <c r="I53" s="43"/>
      <c r="J53" s="43">
        <f t="shared" si="8"/>
        <v>114266479.36</v>
      </c>
      <c r="K53" s="46">
        <v>2220284.7877131952</v>
      </c>
      <c r="L53" s="56"/>
      <c r="N53" s="66"/>
      <c r="O53" s="66"/>
      <c r="P53" s="66"/>
    </row>
    <row r="54" spans="2:16" s="57" customFormat="1" ht="16.899999999999999" customHeight="1" x14ac:dyDescent="0.25">
      <c r="B54" s="47"/>
      <c r="C54" s="72"/>
      <c r="D54" s="74"/>
      <c r="E54" s="6" t="s">
        <v>109</v>
      </c>
      <c r="F54" s="43">
        <v>78186216.109999999</v>
      </c>
      <c r="G54" s="43"/>
      <c r="H54" s="46">
        <v>202171.59999999998</v>
      </c>
      <c r="I54" s="43"/>
      <c r="J54" s="43">
        <f t="shared" si="8"/>
        <v>77984044.510000005</v>
      </c>
      <c r="K54" s="46">
        <v>1550999.6371773002</v>
      </c>
      <c r="L54" s="56"/>
      <c r="N54" s="66"/>
      <c r="O54" s="66"/>
      <c r="P54" s="66"/>
    </row>
    <row r="55" spans="2:16" s="57" customFormat="1" ht="16.899999999999999" customHeight="1" x14ac:dyDescent="0.25">
      <c r="B55" s="47"/>
      <c r="C55" s="72"/>
      <c r="D55" s="74"/>
      <c r="E55" s="6" t="s">
        <v>110</v>
      </c>
      <c r="F55" s="43">
        <v>100030862.23</v>
      </c>
      <c r="G55" s="43"/>
      <c r="H55" s="46">
        <v>258656.84</v>
      </c>
      <c r="I55" s="43"/>
      <c r="J55" s="43">
        <f>F55+G55-H55+I55</f>
        <v>99772205.390000001</v>
      </c>
      <c r="K55" s="46">
        <v>1981728.4075860614</v>
      </c>
      <c r="L55" s="56"/>
      <c r="N55" s="66"/>
      <c r="O55" s="66"/>
      <c r="P55" s="66"/>
    </row>
    <row r="56" spans="2:16" s="57" customFormat="1" ht="16.899999999999999" customHeight="1" x14ac:dyDescent="0.25">
      <c r="B56" s="47"/>
      <c r="C56" s="72"/>
      <c r="D56" s="74"/>
      <c r="E56" s="6" t="s">
        <v>137</v>
      </c>
      <c r="F56" s="43">
        <v>0</v>
      </c>
      <c r="G56" s="43">
        <v>1318750183.27</v>
      </c>
      <c r="H56" s="46">
        <v>283892.7</v>
      </c>
      <c r="I56" s="43"/>
      <c r="J56" s="43">
        <f>D56+G56-H56+I56</f>
        <v>1318466290.5699999</v>
      </c>
      <c r="K56" s="46">
        <v>8507854.5330521949</v>
      </c>
      <c r="L56" s="56"/>
      <c r="N56" s="66"/>
      <c r="O56" s="66"/>
      <c r="P56" s="66"/>
    </row>
    <row r="57" spans="2:16" s="57" customFormat="1" ht="16.899999999999999" customHeight="1" x14ac:dyDescent="0.25">
      <c r="B57" s="47"/>
      <c r="C57" s="72"/>
      <c r="D57" s="74"/>
      <c r="E57" s="6" t="s">
        <v>119</v>
      </c>
      <c r="F57" s="43">
        <v>0</v>
      </c>
      <c r="G57" s="43">
        <v>1278345514.03</v>
      </c>
      <c r="H57" s="46">
        <v>275194.62</v>
      </c>
      <c r="I57" s="43"/>
      <c r="J57" s="43">
        <f t="shared" ref="J57:J60" si="9">D57+G57-H57+I57</f>
        <v>1278070319.4100001</v>
      </c>
      <c r="K57" s="46">
        <v>8566416.999979984</v>
      </c>
      <c r="L57" s="56"/>
      <c r="N57" s="66"/>
      <c r="O57" s="66"/>
      <c r="P57" s="66"/>
    </row>
    <row r="58" spans="2:16" s="57" customFormat="1" ht="16.899999999999999" customHeight="1" x14ac:dyDescent="0.25">
      <c r="B58" s="47"/>
      <c r="C58" s="72"/>
      <c r="D58" s="74"/>
      <c r="E58" s="6" t="s">
        <v>119</v>
      </c>
      <c r="F58" s="43">
        <v>0</v>
      </c>
      <c r="G58" s="43">
        <v>2000000000</v>
      </c>
      <c r="H58" s="46">
        <v>430548.11448811798</v>
      </c>
      <c r="I58" s="43"/>
      <c r="J58" s="43">
        <f t="shared" si="9"/>
        <v>1999569451.8855119</v>
      </c>
      <c r="K58" s="46">
        <v>13386238.888888888</v>
      </c>
      <c r="L58" s="56"/>
      <c r="N58" s="66"/>
      <c r="O58" s="66"/>
      <c r="P58" s="66"/>
    </row>
    <row r="59" spans="2:16" s="57" customFormat="1" ht="16.899999999999999" customHeight="1" x14ac:dyDescent="0.25">
      <c r="B59" s="47"/>
      <c r="C59" s="72"/>
      <c r="D59" s="74"/>
      <c r="E59" s="6" t="s">
        <v>138</v>
      </c>
      <c r="F59" s="43">
        <v>0</v>
      </c>
      <c r="G59" s="43">
        <v>1613910094.3499999</v>
      </c>
      <c r="H59" s="46">
        <v>866808.9</v>
      </c>
      <c r="I59" s="43"/>
      <c r="J59" s="43">
        <f t="shared" si="9"/>
        <v>1613043285.4499998</v>
      </c>
      <c r="K59" s="46">
        <v>10516072.300691569</v>
      </c>
      <c r="L59" s="56"/>
      <c r="N59" s="66"/>
      <c r="O59" s="66"/>
      <c r="P59" s="66"/>
    </row>
    <row r="60" spans="2:16" s="57" customFormat="1" ht="16.899999999999999" customHeight="1" x14ac:dyDescent="0.25">
      <c r="B60" s="47"/>
      <c r="C60" s="72"/>
      <c r="D60" s="74"/>
      <c r="E60" s="6" t="s">
        <v>138</v>
      </c>
      <c r="F60" s="43">
        <v>0</v>
      </c>
      <c r="G60" s="43">
        <v>241861250</v>
      </c>
      <c r="H60" s="46">
        <v>129900.34</v>
      </c>
      <c r="I60" s="43"/>
      <c r="J60" s="43">
        <f t="shared" si="9"/>
        <v>241731349.66</v>
      </c>
      <c r="K60" s="46">
        <v>1548666.4727326389</v>
      </c>
      <c r="L60" s="56"/>
      <c r="N60" s="66"/>
      <c r="O60" s="66"/>
      <c r="P60" s="66"/>
    </row>
    <row r="61" spans="2:16" s="57" customFormat="1" ht="16.899999999999999" customHeight="1" x14ac:dyDescent="0.25">
      <c r="B61" s="47"/>
      <c r="C61" s="72"/>
      <c r="D61" s="74"/>
      <c r="E61" s="6"/>
      <c r="F61" s="43"/>
      <c r="G61" s="43"/>
      <c r="H61" s="46"/>
      <c r="I61" s="43"/>
      <c r="J61" s="43"/>
      <c r="K61" s="46"/>
      <c r="L61" s="56"/>
      <c r="N61" s="66"/>
      <c r="O61" s="66"/>
      <c r="P61" s="66"/>
    </row>
    <row r="62" spans="2:16" s="57" customFormat="1" ht="16.899999999999999" customHeight="1" x14ac:dyDescent="0.25">
      <c r="B62" s="47"/>
      <c r="C62" s="72"/>
      <c r="D62" s="74"/>
      <c r="E62" s="6"/>
      <c r="F62" s="43"/>
      <c r="G62" s="43"/>
      <c r="H62" s="46"/>
      <c r="I62" s="43"/>
      <c r="J62" s="43"/>
      <c r="K62" s="46"/>
      <c r="L62" s="56"/>
      <c r="N62" s="66"/>
      <c r="O62" s="66"/>
      <c r="P62" s="66"/>
    </row>
    <row r="63" spans="2:16" s="57" customFormat="1" ht="16.899999999999999" customHeight="1" x14ac:dyDescent="0.25">
      <c r="B63" s="47"/>
      <c r="C63" s="72"/>
      <c r="D63" s="74"/>
      <c r="E63" s="6"/>
      <c r="F63" s="43"/>
      <c r="G63" s="43"/>
      <c r="H63" s="46"/>
      <c r="I63" s="43"/>
      <c r="J63" s="43"/>
      <c r="K63" s="46"/>
      <c r="L63" s="56"/>
      <c r="N63" s="66"/>
      <c r="O63" s="66"/>
      <c r="P63" s="66"/>
    </row>
    <row r="64" spans="2:16" s="57" customFormat="1" ht="16.899999999999999" customHeight="1" x14ac:dyDescent="0.25">
      <c r="B64" s="47"/>
      <c r="C64" s="72"/>
      <c r="D64" s="74"/>
      <c r="E64" s="6"/>
      <c r="F64" s="43"/>
      <c r="G64" s="43"/>
      <c r="H64" s="46"/>
      <c r="I64" s="43"/>
      <c r="J64" s="43"/>
      <c r="K64" s="46"/>
      <c r="L64" s="56"/>
      <c r="N64" s="115"/>
      <c r="O64" s="115"/>
      <c r="P64" s="115"/>
    </row>
    <row r="65" spans="2:16" s="57" customFormat="1" ht="16.5" customHeight="1" x14ac:dyDescent="0.25">
      <c r="B65" s="47"/>
      <c r="C65" s="72"/>
      <c r="D65" s="21"/>
      <c r="E65" s="21" t="s">
        <v>115</v>
      </c>
      <c r="F65" s="131">
        <f>SUM(F66:F71)</f>
        <v>961850348.14999998</v>
      </c>
      <c r="G65" s="131">
        <f>SUM(G66:G71)</f>
        <v>0</v>
      </c>
      <c r="H65" s="131">
        <f>SUM(H66:H71)</f>
        <v>2887937.26</v>
      </c>
      <c r="I65" s="131">
        <f t="shared" ref="I65" si="10">SUM(I66:I69)</f>
        <v>0</v>
      </c>
      <c r="J65" s="131">
        <f>SUM(J66:J71)</f>
        <v>958962410.8900001</v>
      </c>
      <c r="K65" s="131">
        <f>SUM(K66:K71)</f>
        <v>18601915.899999999</v>
      </c>
      <c r="L65" s="56"/>
      <c r="N65" s="115"/>
      <c r="O65" s="115"/>
      <c r="P65" s="115"/>
    </row>
    <row r="66" spans="2:16" s="57" customFormat="1" x14ac:dyDescent="0.25">
      <c r="B66" s="47"/>
      <c r="C66" s="44"/>
      <c r="D66" s="44"/>
      <c r="E66" s="6" t="s">
        <v>107</v>
      </c>
      <c r="F66" s="101">
        <v>140475435.63</v>
      </c>
      <c r="G66" s="43">
        <v>0</v>
      </c>
      <c r="H66" s="119">
        <v>493481.18</v>
      </c>
      <c r="I66" s="43">
        <v>0</v>
      </c>
      <c r="J66" s="101">
        <f>F66+G66-H66+I66</f>
        <v>139981954.44999999</v>
      </c>
      <c r="K66" s="119">
        <v>2725226.05</v>
      </c>
      <c r="L66" s="56">
        <v>0</v>
      </c>
      <c r="N66" s="141"/>
      <c r="O66" s="115"/>
      <c r="P66" s="115"/>
    </row>
    <row r="67" spans="2:16" s="57" customFormat="1" x14ac:dyDescent="0.25">
      <c r="B67" s="47"/>
      <c r="C67" s="44"/>
      <c r="D67" s="44"/>
      <c r="E67" s="6" t="s">
        <v>105</v>
      </c>
      <c r="F67" s="101">
        <v>165420617.81999999</v>
      </c>
      <c r="G67" s="43">
        <v>0</v>
      </c>
      <c r="H67" s="119">
        <v>580008.02</v>
      </c>
      <c r="I67" s="43">
        <v>0</v>
      </c>
      <c r="J67" s="101">
        <f t="shared" ref="J67" si="11">F67+G67-H67+I67</f>
        <v>164840609.79999998</v>
      </c>
      <c r="K67" s="119">
        <v>3209169.7</v>
      </c>
      <c r="L67" s="56">
        <v>0</v>
      </c>
      <c r="N67" s="141"/>
      <c r="O67" s="115"/>
      <c r="P67" s="115"/>
    </row>
    <row r="68" spans="2:16" s="57" customFormat="1" x14ac:dyDescent="0.25">
      <c r="B68" s="47"/>
      <c r="C68" s="44"/>
      <c r="D68" s="44"/>
      <c r="E68" s="130" t="s">
        <v>106</v>
      </c>
      <c r="F68" s="101">
        <v>163187145.55000001</v>
      </c>
      <c r="G68" s="43">
        <v>0</v>
      </c>
      <c r="H68" s="119">
        <v>571448.06000000006</v>
      </c>
      <c r="I68" s="43">
        <v>0</v>
      </c>
      <c r="J68" s="101">
        <f>F68+G68-H68+I68</f>
        <v>162615697.49000001</v>
      </c>
      <c r="K68" s="119">
        <v>3165844.61</v>
      </c>
      <c r="L68" s="56">
        <v>0</v>
      </c>
      <c r="N68" s="141"/>
      <c r="O68" s="115"/>
      <c r="P68" s="115"/>
    </row>
    <row r="69" spans="2:16" s="57" customFormat="1" x14ac:dyDescent="0.25">
      <c r="B69" s="47"/>
      <c r="C69" s="44"/>
      <c r="D69" s="44"/>
      <c r="E69" s="6" t="s">
        <v>108</v>
      </c>
      <c r="F69" s="101">
        <v>192505491</v>
      </c>
      <c r="G69" s="43"/>
      <c r="H69" s="119">
        <v>486070.67</v>
      </c>
      <c r="I69" s="43"/>
      <c r="J69" s="101">
        <f>F69+G69-H69+I69</f>
        <v>192019420.33000001</v>
      </c>
      <c r="K69" s="119">
        <v>3711942.42</v>
      </c>
      <c r="L69" s="56">
        <v>0</v>
      </c>
      <c r="N69" s="115"/>
      <c r="O69" s="115"/>
      <c r="P69" s="115"/>
    </row>
    <row r="70" spans="2:16" s="57" customFormat="1" x14ac:dyDescent="0.25">
      <c r="B70" s="47"/>
      <c r="C70" s="44"/>
      <c r="D70" s="44"/>
      <c r="E70" s="6" t="s">
        <v>113</v>
      </c>
      <c r="F70" s="101">
        <v>244299916.88999999</v>
      </c>
      <c r="G70" s="43"/>
      <c r="H70" s="119">
        <v>616073.53</v>
      </c>
      <c r="I70" s="43"/>
      <c r="J70" s="101">
        <f>F70+G70-H70+I70</f>
        <v>243683843.35999998</v>
      </c>
      <c r="K70" s="119">
        <v>4710661.12</v>
      </c>
      <c r="L70" s="56"/>
      <c r="N70" s="115"/>
      <c r="O70" s="115"/>
      <c r="P70" s="115"/>
    </row>
    <row r="71" spans="2:16" s="57" customFormat="1" x14ac:dyDescent="0.25">
      <c r="B71" s="47"/>
      <c r="C71" s="44"/>
      <c r="D71" s="44"/>
      <c r="E71" s="6" t="s">
        <v>114</v>
      </c>
      <c r="F71" s="101">
        <v>55961741.259999998</v>
      </c>
      <c r="G71" s="43"/>
      <c r="H71" s="119">
        <v>140855.79999999999</v>
      </c>
      <c r="I71" s="43"/>
      <c r="J71" s="101">
        <f>F71+G71-H71+I71</f>
        <v>55820885.460000001</v>
      </c>
      <c r="K71" s="139">
        <v>1079072</v>
      </c>
      <c r="L71" s="56"/>
      <c r="N71" s="115"/>
      <c r="O71" s="115"/>
      <c r="P71" s="115"/>
    </row>
    <row r="72" spans="2:16" s="57" customFormat="1" ht="12" customHeight="1" x14ac:dyDescent="0.25">
      <c r="B72" s="47"/>
      <c r="C72" s="44"/>
      <c r="D72" s="44"/>
      <c r="E72" s="130"/>
      <c r="F72" s="101"/>
      <c r="G72" s="43"/>
      <c r="H72" s="119"/>
      <c r="I72" s="43"/>
      <c r="J72" s="43"/>
      <c r="K72" s="140"/>
      <c r="L72" s="56"/>
      <c r="N72" s="66"/>
      <c r="O72" s="66"/>
      <c r="P72" s="66"/>
    </row>
    <row r="73" spans="2:16" x14ac:dyDescent="0.25">
      <c r="B73" s="47"/>
      <c r="C73" s="6"/>
      <c r="D73" s="21" t="s">
        <v>28</v>
      </c>
      <c r="E73" s="37"/>
      <c r="F73" s="39">
        <f t="shared" ref="F73:K73" si="12">SUM(F74)</f>
        <v>0</v>
      </c>
      <c r="G73" s="43">
        <v>0</v>
      </c>
      <c r="H73" s="39">
        <f t="shared" si="12"/>
        <v>0</v>
      </c>
      <c r="I73" s="43">
        <v>0</v>
      </c>
      <c r="J73" s="39">
        <v>0</v>
      </c>
      <c r="K73" s="39">
        <f t="shared" si="12"/>
        <v>0</v>
      </c>
      <c r="L73" s="56">
        <v>0</v>
      </c>
    </row>
    <row r="74" spans="2:16" ht="11.45" customHeight="1" x14ac:dyDescent="0.25">
      <c r="B74" s="47"/>
      <c r="C74" s="108"/>
      <c r="D74" s="38"/>
      <c r="E74" s="6"/>
      <c r="F74" s="43"/>
      <c r="G74" s="43"/>
      <c r="H74" s="46"/>
      <c r="I74" s="43"/>
      <c r="J74" s="43"/>
      <c r="K74" s="46"/>
      <c r="L74" s="56">
        <v>0</v>
      </c>
      <c r="O74" s="68"/>
    </row>
    <row r="75" spans="2:16" x14ac:dyDescent="0.25">
      <c r="B75" s="47"/>
      <c r="C75" s="6"/>
      <c r="D75" s="21" t="s">
        <v>14</v>
      </c>
      <c r="E75" s="10"/>
      <c r="F75" s="43">
        <f>SUM(F76)</f>
        <v>0</v>
      </c>
      <c r="G75" s="43">
        <f t="shared" ref="G75:I75" si="13">SUM(G76)</f>
        <v>0</v>
      </c>
      <c r="H75" s="43">
        <f t="shared" si="13"/>
        <v>0</v>
      </c>
      <c r="I75" s="43">
        <f t="shared" si="13"/>
        <v>0</v>
      </c>
      <c r="J75" s="43">
        <v>0</v>
      </c>
      <c r="K75" s="43">
        <f t="shared" ref="K75:L75" si="14">SUM(K76)</f>
        <v>0</v>
      </c>
      <c r="L75" s="42">
        <f t="shared" si="14"/>
        <v>0</v>
      </c>
    </row>
    <row r="76" spans="2:16" x14ac:dyDescent="0.25">
      <c r="B76" s="109"/>
      <c r="C76" s="31"/>
      <c r="D76" s="31"/>
      <c r="E76" s="32"/>
      <c r="F76" s="53"/>
      <c r="G76" s="53"/>
      <c r="H76" s="53"/>
      <c r="I76" s="53"/>
      <c r="J76" s="53"/>
      <c r="K76" s="53"/>
      <c r="L76" s="110"/>
    </row>
    <row r="77" spans="2:16" ht="19.149999999999999" customHeight="1" x14ac:dyDescent="0.25">
      <c r="B77" s="26" t="s">
        <v>15</v>
      </c>
      <c r="C77" s="27"/>
      <c r="D77" s="27"/>
      <c r="E77" s="27"/>
      <c r="F77" s="28">
        <v>4453445292.4899998</v>
      </c>
      <c r="G77" s="28"/>
      <c r="H77" s="28"/>
      <c r="I77" s="28"/>
      <c r="J77" s="19">
        <v>4806296455</v>
      </c>
      <c r="K77" s="28">
        <v>0</v>
      </c>
      <c r="L77" s="29">
        <v>0</v>
      </c>
      <c r="M77" s="13"/>
    </row>
    <row r="78" spans="2:16" ht="19.149999999999999" customHeight="1" x14ac:dyDescent="0.25">
      <c r="B78" s="26" t="s">
        <v>16</v>
      </c>
      <c r="C78" s="27"/>
      <c r="D78" s="27"/>
      <c r="E78" s="27"/>
      <c r="F78" s="125">
        <f t="shared" ref="F78:K78" si="15">F6+F77</f>
        <v>44907650937.036858</v>
      </c>
      <c r="G78" s="125">
        <f t="shared" si="15"/>
        <v>0</v>
      </c>
      <c r="H78" s="125">
        <f t="shared" si="15"/>
        <v>7626987141.8880138</v>
      </c>
      <c r="I78" s="125">
        <f t="shared" si="15"/>
        <v>0</v>
      </c>
      <c r="J78" s="126">
        <f>J6+J77</f>
        <v>44086381999.607567</v>
      </c>
      <c r="K78" s="125">
        <f t="shared" si="15"/>
        <v>788562477.38115084</v>
      </c>
      <c r="L78" s="29">
        <v>0</v>
      </c>
      <c r="O78" s="136"/>
    </row>
    <row r="79" spans="2:16" ht="19.149999999999999" customHeight="1" x14ac:dyDescent="0.25">
      <c r="B79" s="17" t="s">
        <v>100</v>
      </c>
      <c r="C79" s="18"/>
      <c r="D79" s="18"/>
      <c r="E79" s="18"/>
      <c r="F79" s="19"/>
      <c r="G79" s="19"/>
      <c r="H79" s="19"/>
      <c r="I79" s="19"/>
      <c r="J79" s="19"/>
      <c r="K79" s="19"/>
      <c r="L79" s="20"/>
    </row>
    <row r="80" spans="2:16" s="13" customFormat="1" ht="19.149999999999999" customHeight="1" x14ac:dyDescent="0.25">
      <c r="B80" s="47"/>
      <c r="C80" s="45" t="s">
        <v>40</v>
      </c>
      <c r="D80" s="38" t="s">
        <v>33</v>
      </c>
      <c r="E80" s="6" t="s">
        <v>41</v>
      </c>
      <c r="F80" s="43">
        <v>16302389679.879999</v>
      </c>
      <c r="G80" s="43">
        <v>0</v>
      </c>
      <c r="H80" s="46">
        <v>325396071.39999998</v>
      </c>
      <c r="I80" s="43">
        <v>0</v>
      </c>
      <c r="J80" s="43">
        <v>16301266266.26</v>
      </c>
      <c r="K80" s="46">
        <v>508383293.56</v>
      </c>
      <c r="L80" s="128">
        <v>0</v>
      </c>
      <c r="N80" s="67"/>
      <c r="O80" s="67"/>
      <c r="P80" s="95"/>
    </row>
    <row r="81" spans="2:17" s="3" customFormat="1" x14ac:dyDescent="0.25">
      <c r="B81" s="17" t="s">
        <v>102</v>
      </c>
      <c r="C81" s="18"/>
      <c r="D81" s="18"/>
      <c r="E81" s="18"/>
      <c r="F81" s="19"/>
      <c r="G81" s="19"/>
      <c r="H81" s="19"/>
      <c r="I81" s="19"/>
      <c r="J81" s="19"/>
      <c r="K81" s="19"/>
      <c r="L81" s="75"/>
      <c r="M81" s="80"/>
      <c r="N81" s="81"/>
      <c r="O81" s="70"/>
      <c r="P81" s="120"/>
    </row>
    <row r="82" spans="2:17" s="3" customFormat="1" ht="6" customHeight="1" x14ac:dyDescent="0.25">
      <c r="B82" s="23"/>
      <c r="C82" s="21"/>
      <c r="D82" s="21"/>
      <c r="E82" s="21"/>
      <c r="F82" s="24"/>
      <c r="G82" s="24"/>
      <c r="H82" s="24"/>
      <c r="I82" s="24"/>
      <c r="J82" s="24"/>
      <c r="K82" s="24"/>
      <c r="L82" s="104"/>
      <c r="M82" s="80"/>
      <c r="N82" s="81"/>
      <c r="O82" s="70"/>
      <c r="P82" s="95"/>
    </row>
    <row r="83" spans="2:17" x14ac:dyDescent="0.25">
      <c r="B83" s="11"/>
      <c r="C83" s="51">
        <v>657</v>
      </c>
      <c r="D83" s="38" t="s">
        <v>32</v>
      </c>
      <c r="E83" s="12" t="s">
        <v>44</v>
      </c>
      <c r="F83" s="43">
        <v>255032534.68000001</v>
      </c>
      <c r="G83" s="43">
        <v>0</v>
      </c>
      <c r="H83" s="43">
        <v>0</v>
      </c>
      <c r="I83" s="43">
        <f>IF(F83&gt;J83,(F83-J83)*-1,(F83-J83)*-1)</f>
        <v>0</v>
      </c>
      <c r="J83" s="43">
        <v>255032534.68000001</v>
      </c>
      <c r="K83" s="129">
        <v>12929776.25</v>
      </c>
      <c r="L83" s="114">
        <v>0</v>
      </c>
      <c r="M83" s="62">
        <v>637</v>
      </c>
      <c r="N83" s="67"/>
      <c r="O83" s="67"/>
    </row>
    <row r="84" spans="2:17" x14ac:dyDescent="0.25">
      <c r="B84" s="30"/>
      <c r="C84" s="31"/>
      <c r="D84" s="32"/>
      <c r="E84" s="32"/>
      <c r="F84" s="53"/>
      <c r="G84" s="53"/>
      <c r="H84" s="53"/>
      <c r="I84" s="53"/>
      <c r="J84" s="53"/>
      <c r="K84" s="53"/>
      <c r="L84" s="77"/>
      <c r="M84" s="82"/>
      <c r="N84" s="69"/>
    </row>
    <row r="85" spans="2:17" s="57" customFormat="1" x14ac:dyDescent="0.25">
      <c r="B85" s="6"/>
      <c r="C85" s="6"/>
      <c r="D85" s="10"/>
      <c r="E85" s="10"/>
      <c r="F85" s="43"/>
      <c r="G85" s="43"/>
      <c r="H85" s="43"/>
      <c r="I85" s="43"/>
      <c r="J85" s="43"/>
      <c r="K85" s="43"/>
      <c r="L85" s="111"/>
      <c r="M85" s="82"/>
      <c r="N85" s="69"/>
      <c r="O85" s="66"/>
      <c r="P85" s="66"/>
    </row>
    <row r="86" spans="2:17" ht="14.45" customHeight="1" x14ac:dyDescent="0.25">
      <c r="B86" s="5"/>
      <c r="C86" s="5"/>
      <c r="D86" s="157" t="s">
        <v>30</v>
      </c>
      <c r="E86" s="158"/>
      <c r="F86" s="155" t="s">
        <v>20</v>
      </c>
      <c r="G86" s="155" t="s">
        <v>45</v>
      </c>
      <c r="H86" s="155" t="s">
        <v>21</v>
      </c>
      <c r="I86" s="155" t="s">
        <v>103</v>
      </c>
      <c r="J86" s="155" t="s">
        <v>23</v>
      </c>
      <c r="K86" s="55"/>
      <c r="L86" s="55"/>
      <c r="Q86" s="57"/>
    </row>
    <row r="87" spans="2:17" ht="33.75" customHeight="1" x14ac:dyDescent="0.25">
      <c r="B87" s="5"/>
      <c r="C87" s="5"/>
      <c r="D87" s="159"/>
      <c r="E87" s="160"/>
      <c r="F87" s="156"/>
      <c r="G87" s="156"/>
      <c r="H87" s="156"/>
      <c r="I87" s="156"/>
      <c r="J87" s="156"/>
      <c r="K87" s="55"/>
      <c r="L87" s="55"/>
      <c r="Q87" s="57"/>
    </row>
    <row r="88" spans="2:17" s="57" customFormat="1" ht="16.899999999999999" customHeight="1" x14ac:dyDescent="0.25">
      <c r="B88" s="5"/>
      <c r="C88" s="5"/>
      <c r="D88" s="105" t="s">
        <v>32</v>
      </c>
      <c r="E88" s="86" t="s">
        <v>49</v>
      </c>
      <c r="F88" s="87">
        <v>1200000000</v>
      </c>
      <c r="G88" s="121">
        <v>12</v>
      </c>
      <c r="H88" s="92" t="s">
        <v>125</v>
      </c>
      <c r="I88" s="112"/>
      <c r="J88" s="93">
        <v>8.1100000000000005E-2</v>
      </c>
      <c r="K88" s="43"/>
      <c r="L88" s="122"/>
      <c r="N88" s="66"/>
      <c r="O88" s="66"/>
      <c r="P88" s="66"/>
    </row>
    <row r="89" spans="2:17" s="57" customFormat="1" ht="16.899999999999999" customHeight="1" x14ac:dyDescent="0.25">
      <c r="B89" s="5"/>
      <c r="C89" s="5"/>
      <c r="D89" s="105" t="s">
        <v>31</v>
      </c>
      <c r="E89" s="86" t="s">
        <v>49</v>
      </c>
      <c r="F89" s="87">
        <v>1000000000</v>
      </c>
      <c r="G89" s="121">
        <v>12</v>
      </c>
      <c r="H89" s="92" t="s">
        <v>126</v>
      </c>
      <c r="I89" s="112"/>
      <c r="J89" s="93">
        <v>8.2000000000000003E-2</v>
      </c>
      <c r="K89" s="43"/>
      <c r="L89" s="122"/>
      <c r="N89" s="66"/>
      <c r="O89" s="66"/>
      <c r="P89" s="66"/>
    </row>
    <row r="90" spans="2:17" s="57" customFormat="1" ht="16.899999999999999" customHeight="1" x14ac:dyDescent="0.25">
      <c r="B90" s="5"/>
      <c r="C90" s="5"/>
      <c r="D90" s="105" t="s">
        <v>33</v>
      </c>
      <c r="E90" s="86" t="s">
        <v>124</v>
      </c>
      <c r="F90" s="87">
        <v>50000000</v>
      </c>
      <c r="G90" s="121">
        <v>12</v>
      </c>
      <c r="H90" s="92" t="s">
        <v>127</v>
      </c>
      <c r="I90" s="112"/>
      <c r="J90" s="93">
        <v>9.3299999999999994E-2</v>
      </c>
      <c r="K90" s="43"/>
      <c r="L90" s="122"/>
      <c r="N90" s="66"/>
      <c r="O90" s="66"/>
      <c r="P90" s="66"/>
    </row>
    <row r="91" spans="2:17" s="57" customFormat="1" ht="16.899999999999999" customHeight="1" x14ac:dyDescent="0.25">
      <c r="B91" s="5"/>
      <c r="C91" s="5"/>
      <c r="D91" s="105" t="s">
        <v>34</v>
      </c>
      <c r="E91" s="86" t="s">
        <v>128</v>
      </c>
      <c r="F91" s="87">
        <v>750000000</v>
      </c>
      <c r="G91" s="121">
        <v>12</v>
      </c>
      <c r="H91" s="92" t="s">
        <v>116</v>
      </c>
      <c r="I91" s="112"/>
      <c r="J91" s="144">
        <v>1.0029E-2</v>
      </c>
      <c r="K91" s="43"/>
      <c r="L91" s="122"/>
      <c r="N91" s="66"/>
      <c r="O91" s="66"/>
      <c r="P91" s="66"/>
    </row>
    <row r="92" spans="2:17" s="57" customFormat="1" ht="16.899999999999999" customHeight="1" x14ac:dyDescent="0.25">
      <c r="B92" s="5"/>
      <c r="C92" s="5"/>
      <c r="D92" s="105" t="s">
        <v>35</v>
      </c>
      <c r="E92" s="86" t="s">
        <v>43</v>
      </c>
      <c r="F92" s="87">
        <v>400000000</v>
      </c>
      <c r="G92" s="121">
        <v>12</v>
      </c>
      <c r="H92" s="92" t="s">
        <v>131</v>
      </c>
      <c r="I92" s="112"/>
      <c r="J92" s="144">
        <v>1.0031999999999999E-2</v>
      </c>
      <c r="K92" s="43"/>
      <c r="L92" s="122"/>
      <c r="N92" s="66"/>
      <c r="O92" s="66"/>
      <c r="P92" s="66"/>
    </row>
    <row r="93" spans="2:17" s="57" customFormat="1" ht="16.899999999999999" customHeight="1" x14ac:dyDescent="0.25">
      <c r="B93" s="5"/>
      <c r="C93" s="5"/>
      <c r="D93" s="105" t="s">
        <v>55</v>
      </c>
      <c r="E93" s="86" t="s">
        <v>109</v>
      </c>
      <c r="F93" s="87">
        <v>600000000</v>
      </c>
      <c r="G93" s="121">
        <v>12</v>
      </c>
      <c r="H93" s="92" t="s">
        <v>132</v>
      </c>
      <c r="I93" s="112"/>
      <c r="J93" s="144">
        <v>1.0031999999999999E-2</v>
      </c>
      <c r="K93" s="43"/>
      <c r="L93" s="122"/>
      <c r="N93" s="66"/>
      <c r="O93" s="66"/>
      <c r="P93" s="66"/>
    </row>
    <row r="94" spans="2:17" s="57" customFormat="1" ht="16.899999999999999" customHeight="1" x14ac:dyDescent="0.25">
      <c r="B94" s="5"/>
      <c r="C94" s="5"/>
      <c r="D94" s="105" t="s">
        <v>56</v>
      </c>
      <c r="E94" s="86" t="s">
        <v>29</v>
      </c>
      <c r="F94" s="87">
        <v>400000000</v>
      </c>
      <c r="G94" s="121">
        <v>12</v>
      </c>
      <c r="H94" s="92" t="s">
        <v>133</v>
      </c>
      <c r="I94" s="112"/>
      <c r="J94" s="144">
        <v>1.0038E-2</v>
      </c>
      <c r="K94" s="43"/>
      <c r="L94" s="122"/>
      <c r="N94" s="66"/>
      <c r="O94" s="66"/>
      <c r="P94" s="66"/>
    </row>
    <row r="95" spans="2:17" s="57" customFormat="1" ht="16.899999999999999" customHeight="1" x14ac:dyDescent="0.25">
      <c r="B95" s="5"/>
      <c r="C95" s="5"/>
      <c r="D95" s="105" t="s">
        <v>57</v>
      </c>
      <c r="E95" s="86" t="s">
        <v>43</v>
      </c>
      <c r="F95" s="87">
        <v>700000000</v>
      </c>
      <c r="G95" s="121">
        <v>12</v>
      </c>
      <c r="H95" s="92" t="s">
        <v>134</v>
      </c>
      <c r="I95" s="112"/>
      <c r="J95" s="144">
        <v>1.0042000000000001E-2</v>
      </c>
      <c r="K95" s="43"/>
      <c r="L95" s="122"/>
      <c r="N95" s="66"/>
      <c r="O95" s="66"/>
      <c r="P95" s="66"/>
    </row>
    <row r="96" spans="2:17" s="57" customFormat="1" ht="16.899999999999999" customHeight="1" x14ac:dyDescent="0.25">
      <c r="B96" s="5"/>
      <c r="C96" s="5"/>
      <c r="D96" s="105" t="s">
        <v>65</v>
      </c>
      <c r="E96" s="86" t="s">
        <v>129</v>
      </c>
      <c r="F96" s="87">
        <v>400000000</v>
      </c>
      <c r="G96" s="121">
        <v>12</v>
      </c>
      <c r="H96" s="92" t="s">
        <v>132</v>
      </c>
      <c r="I96" s="112"/>
      <c r="J96" s="144">
        <v>1.0049000000000001E-2</v>
      </c>
      <c r="K96" s="43"/>
      <c r="L96" s="122"/>
      <c r="N96" s="66"/>
      <c r="O96" s="66"/>
      <c r="P96" s="66"/>
    </row>
    <row r="97" spans="1:19" s="57" customFormat="1" ht="16.899999999999999" customHeight="1" x14ac:dyDescent="0.25">
      <c r="B97" s="5"/>
      <c r="C97" s="5"/>
      <c r="D97" s="105" t="s">
        <v>64</v>
      </c>
      <c r="E97" s="86" t="s">
        <v>130</v>
      </c>
      <c r="F97" s="87">
        <v>500000000</v>
      </c>
      <c r="G97" s="121">
        <v>12</v>
      </c>
      <c r="H97" s="92" t="s">
        <v>116</v>
      </c>
      <c r="I97" s="112"/>
      <c r="J97" s="144">
        <v>1.0036E-2</v>
      </c>
      <c r="K97" s="43"/>
      <c r="L97" s="122"/>
      <c r="N97" s="66"/>
      <c r="O97" s="66"/>
      <c r="P97" s="66"/>
    </row>
    <row r="98" spans="1:19" s="57" customFormat="1" ht="16.899999999999999" customHeight="1" x14ac:dyDescent="0.25">
      <c r="B98" s="5"/>
      <c r="C98" s="5"/>
      <c r="D98" s="97"/>
      <c r="E98" s="12"/>
      <c r="F98" s="98"/>
      <c r="G98" s="142"/>
      <c r="H98" s="97"/>
      <c r="I98" s="143"/>
      <c r="J98" s="100"/>
      <c r="K98" s="43"/>
      <c r="L98" s="122"/>
      <c r="N98" s="66"/>
      <c r="O98" s="66"/>
      <c r="P98" s="66"/>
    </row>
    <row r="99" spans="1:19" s="57" customFormat="1" ht="11.45" customHeight="1" x14ac:dyDescent="0.25">
      <c r="B99" s="5"/>
      <c r="C99" s="5"/>
      <c r="D99" s="97"/>
      <c r="E99" s="12"/>
      <c r="F99" s="98"/>
      <c r="G99" s="97"/>
      <c r="H99" s="97"/>
      <c r="I99" s="99"/>
      <c r="J99" s="100"/>
      <c r="K99" s="43"/>
      <c r="L99" s="55"/>
      <c r="N99" s="66"/>
      <c r="O99" s="66"/>
      <c r="P99" s="66"/>
    </row>
    <row r="100" spans="1:19" ht="20.25" customHeight="1" x14ac:dyDescent="0.25">
      <c r="A100" s="153" t="s">
        <v>101</v>
      </c>
      <c r="B100" s="153"/>
      <c r="C100" s="153"/>
      <c r="D100" s="153"/>
      <c r="E100" s="153"/>
      <c r="F100" s="153"/>
      <c r="G100" s="153"/>
      <c r="H100" s="153"/>
      <c r="I100" s="153"/>
      <c r="J100" s="153"/>
      <c r="K100" s="153"/>
      <c r="L100" s="153"/>
    </row>
    <row r="101" spans="1:19" ht="20.25" customHeight="1" x14ac:dyDescent="0.25">
      <c r="A101" s="153"/>
      <c r="B101" s="153"/>
      <c r="C101" s="153"/>
      <c r="D101" s="153"/>
      <c r="E101" s="153"/>
      <c r="F101" s="153"/>
      <c r="G101" s="153"/>
      <c r="H101" s="153"/>
      <c r="I101" s="153"/>
      <c r="J101" s="153"/>
      <c r="K101" s="153"/>
      <c r="L101" s="153"/>
    </row>
    <row r="102" spans="1:19" ht="32.25" customHeight="1" x14ac:dyDescent="0.25">
      <c r="A102" s="163" t="s">
        <v>144</v>
      </c>
      <c r="B102" s="163"/>
      <c r="C102" s="163"/>
      <c r="D102" s="163"/>
      <c r="E102" s="163"/>
      <c r="F102" s="163"/>
      <c r="G102" s="163"/>
      <c r="H102" s="163"/>
      <c r="I102" s="163"/>
      <c r="J102" s="163"/>
      <c r="K102" s="163"/>
      <c r="L102" s="163"/>
    </row>
    <row r="103" spans="1:19" s="57" customFormat="1" x14ac:dyDescent="0.25">
      <c r="A103" s="16" t="s">
        <v>136</v>
      </c>
      <c r="C103" s="16"/>
      <c r="D103" s="16"/>
      <c r="E103" s="16"/>
      <c r="F103" s="16"/>
      <c r="G103" s="16"/>
      <c r="H103" s="16"/>
      <c r="I103" s="16"/>
      <c r="J103" s="16"/>
      <c r="K103" s="16"/>
      <c r="L103" s="16"/>
      <c r="N103" s="66"/>
      <c r="O103" s="66"/>
      <c r="P103" s="66"/>
    </row>
    <row r="104" spans="1:19" s="57" customFormat="1" x14ac:dyDescent="0.25">
      <c r="A104" s="16" t="s">
        <v>120</v>
      </c>
      <c r="C104" s="16"/>
      <c r="D104" s="16"/>
      <c r="E104" s="16"/>
      <c r="F104" s="16"/>
      <c r="G104" s="16"/>
      <c r="H104" s="16"/>
      <c r="I104" s="16"/>
      <c r="J104" s="16"/>
      <c r="K104" s="16"/>
      <c r="L104" s="16"/>
      <c r="N104" s="66"/>
      <c r="O104" s="66"/>
      <c r="P104" s="66"/>
    </row>
    <row r="105" spans="1:19" x14ac:dyDescent="0.25">
      <c r="A105" s="154" t="s">
        <v>143</v>
      </c>
      <c r="B105" s="154"/>
      <c r="C105" s="154"/>
      <c r="D105" s="154"/>
      <c r="E105" s="154"/>
      <c r="F105" s="154"/>
      <c r="G105" s="154"/>
      <c r="H105" s="154"/>
      <c r="I105" s="154"/>
      <c r="J105" s="154"/>
      <c r="K105" s="154"/>
      <c r="L105" s="154"/>
      <c r="N105" s="67"/>
    </row>
    <row r="106" spans="1:19" ht="60.75" customHeight="1" x14ac:dyDescent="0.25">
      <c r="A106" s="154"/>
      <c r="B106" s="154"/>
      <c r="C106" s="154"/>
      <c r="D106" s="154"/>
      <c r="E106" s="154"/>
      <c r="F106" s="154"/>
      <c r="G106" s="154"/>
      <c r="H106" s="154"/>
      <c r="I106" s="154"/>
      <c r="J106" s="154"/>
      <c r="K106" s="154"/>
      <c r="L106" s="154"/>
    </row>
    <row r="107" spans="1:19" ht="27.6" customHeight="1" x14ac:dyDescent="0.25">
      <c r="A107" s="161"/>
      <c r="B107" s="161"/>
      <c r="C107" s="161"/>
      <c r="D107" s="161"/>
      <c r="E107" s="161"/>
      <c r="F107" s="161"/>
      <c r="G107" s="161"/>
      <c r="H107" s="161"/>
      <c r="I107" s="161"/>
      <c r="J107" s="161"/>
      <c r="K107" s="161"/>
      <c r="L107" s="161"/>
      <c r="M107" s="161"/>
      <c r="N107" s="161"/>
      <c r="O107" s="161"/>
    </row>
    <row r="108" spans="1:19" x14ac:dyDescent="0.25">
      <c r="A108" s="161"/>
      <c r="B108" s="161"/>
      <c r="C108" s="161"/>
      <c r="D108" s="161"/>
      <c r="E108" s="161"/>
      <c r="F108" s="161"/>
      <c r="G108" s="161"/>
      <c r="H108" s="161"/>
      <c r="I108" s="161"/>
      <c r="J108" s="161"/>
      <c r="K108" s="161"/>
      <c r="L108" s="161"/>
      <c r="M108" s="161"/>
      <c r="N108" s="161"/>
      <c r="O108" s="161"/>
    </row>
    <row r="110" spans="1:19" x14ac:dyDescent="0.25">
      <c r="E110" s="152"/>
      <c r="F110" s="152"/>
      <c r="G110" s="152"/>
      <c r="H110" s="152"/>
      <c r="I110" s="152"/>
      <c r="J110" s="152"/>
      <c r="K110" s="152"/>
      <c r="L110" s="152"/>
      <c r="M110" s="152"/>
      <c r="N110" s="152"/>
      <c r="O110" s="152"/>
      <c r="P110" s="152"/>
      <c r="Q110" s="152"/>
      <c r="R110" s="152"/>
      <c r="S110" s="152"/>
    </row>
    <row r="111" spans="1:19" x14ac:dyDescent="0.25">
      <c r="E111" s="152"/>
      <c r="F111" s="152"/>
      <c r="G111" s="152"/>
      <c r="H111" s="152"/>
      <c r="I111" s="152"/>
      <c r="J111" s="152"/>
      <c r="K111" s="152"/>
      <c r="L111" s="152"/>
      <c r="M111" s="152"/>
      <c r="N111" s="152"/>
      <c r="O111" s="152"/>
      <c r="P111" s="152"/>
      <c r="Q111" s="152"/>
      <c r="R111" s="152"/>
      <c r="S111" s="152"/>
    </row>
  </sheetData>
  <mergeCells count="16">
    <mergeCell ref="E110:S111"/>
    <mergeCell ref="A100:L101"/>
    <mergeCell ref="A105:L106"/>
    <mergeCell ref="J86:J87"/>
    <mergeCell ref="D86:E87"/>
    <mergeCell ref="F86:F87"/>
    <mergeCell ref="G86:G87"/>
    <mergeCell ref="H86:H87"/>
    <mergeCell ref="I86:I87"/>
    <mergeCell ref="A107:O108"/>
    <mergeCell ref="A102:L102"/>
    <mergeCell ref="B1:L1"/>
    <mergeCell ref="B2:L2"/>
    <mergeCell ref="B3:L3"/>
    <mergeCell ref="B4:L4"/>
    <mergeCell ref="B5:E5"/>
  </mergeCells>
  <phoneticPr fontId="32" type="noConversion"/>
  <pageMargins left="0.23622047244094488" right="0.23622047244094488" top="0.74803149606299213" bottom="0.74803149606299213" header="0.31496062992125984" footer="0.31496062992125984"/>
  <pageSetup scale="4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106"/>
  <sheetViews>
    <sheetView showGridLines="0" topLeftCell="A6" zoomScale="85" zoomScaleNormal="85" workbookViewId="0">
      <pane ySplit="4" topLeftCell="A10" activePane="bottomLeft" state="frozen"/>
      <selection activeCell="A6" sqref="A6"/>
      <selection pane="bottomLeft" activeCell="H23" sqref="H23"/>
    </sheetView>
  </sheetViews>
  <sheetFormatPr baseColWidth="10" defaultColWidth="11.42578125" defaultRowHeight="15" outlineLevelRow="1" x14ac:dyDescent="0.25"/>
  <cols>
    <col min="1" max="1" width="3.7109375" style="57" customWidth="1"/>
    <col min="2" max="2" width="3.42578125" style="57" customWidth="1"/>
    <col min="3" max="3" width="2.7109375" style="57" customWidth="1"/>
    <col min="4" max="4" width="4.140625" style="57" customWidth="1"/>
    <col min="5" max="5" width="31.28515625" style="57" customWidth="1"/>
    <col min="6" max="6" width="18.140625" style="57" bestFit="1" customWidth="1"/>
    <col min="7" max="7" width="15.7109375" style="57" bestFit="1" customWidth="1"/>
    <col min="8" max="8" width="31.85546875" style="57" customWidth="1"/>
    <col min="9" max="9" width="16" style="57" bestFit="1" customWidth="1"/>
    <col min="10" max="10" width="17.28515625" style="57" bestFit="1" customWidth="1"/>
    <col min="11" max="11" width="30.5703125" style="57" customWidth="1"/>
    <col min="12" max="12" width="16.7109375" style="57" customWidth="1"/>
    <col min="13" max="13" width="7.140625" style="57" customWidth="1"/>
    <col min="14" max="14" width="16.7109375" style="66" bestFit="1" customWidth="1"/>
    <col min="15" max="15" width="17" style="66" bestFit="1" customWidth="1"/>
    <col min="16" max="16" width="17.7109375" style="66" bestFit="1" customWidth="1"/>
    <col min="17" max="16384" width="11.42578125" style="57"/>
  </cols>
  <sheetData>
    <row r="1" spans="1:16" s="2" customFormat="1" ht="18.75" x14ac:dyDescent="0.25">
      <c r="A1" s="9" t="s">
        <v>7</v>
      </c>
      <c r="B1" s="8"/>
      <c r="C1" s="8"/>
      <c r="D1" s="8"/>
      <c r="E1" s="8"/>
      <c r="F1" s="8"/>
      <c r="G1" s="8"/>
      <c r="H1" s="8"/>
      <c r="I1" s="8"/>
      <c r="J1" s="8"/>
      <c r="K1" s="8"/>
      <c r="L1" s="8"/>
      <c r="N1" s="65"/>
      <c r="O1" s="65"/>
      <c r="P1" s="65"/>
    </row>
    <row r="2" spans="1:16" s="1" customFormat="1" ht="18.75" x14ac:dyDescent="0.25">
      <c r="B2" s="145" t="s">
        <v>24</v>
      </c>
      <c r="C2" s="145"/>
      <c r="D2" s="145"/>
      <c r="E2" s="145"/>
      <c r="F2" s="145"/>
      <c r="G2" s="145"/>
      <c r="H2" s="145"/>
      <c r="I2" s="145"/>
      <c r="J2" s="145"/>
      <c r="K2" s="145"/>
      <c r="L2" s="145"/>
      <c r="N2" s="66"/>
      <c r="O2" s="66"/>
      <c r="P2" s="66"/>
    </row>
    <row r="3" spans="1:16" s="1" customFormat="1" ht="17.25" x14ac:dyDescent="0.25">
      <c r="B3" s="146" t="s">
        <v>0</v>
      </c>
      <c r="C3" s="146"/>
      <c r="D3" s="146"/>
      <c r="E3" s="146"/>
      <c r="F3" s="146"/>
      <c r="G3" s="146"/>
      <c r="H3" s="146"/>
      <c r="I3" s="146"/>
      <c r="J3" s="146"/>
      <c r="K3" s="146"/>
      <c r="L3" s="146"/>
      <c r="N3" s="66"/>
      <c r="O3" s="66"/>
      <c r="P3" s="66"/>
    </row>
    <row r="4" spans="1:16" s="1" customFormat="1" ht="15.75" x14ac:dyDescent="0.25">
      <c r="B4" s="147" t="s">
        <v>79</v>
      </c>
      <c r="C4" s="147"/>
      <c r="D4" s="147"/>
      <c r="E4" s="147"/>
      <c r="F4" s="147"/>
      <c r="G4" s="147"/>
      <c r="H4" s="147"/>
      <c r="I4" s="147"/>
      <c r="J4" s="147"/>
      <c r="K4" s="147"/>
      <c r="L4" s="147"/>
      <c r="N4" s="66"/>
      <c r="O4" s="66"/>
      <c r="P4" s="66"/>
    </row>
    <row r="5" spans="1:16" s="1" customFormat="1" x14ac:dyDescent="0.25">
      <c r="B5" s="148" t="s">
        <v>1</v>
      </c>
      <c r="C5" s="148"/>
      <c r="D5" s="148"/>
      <c r="E5" s="148"/>
      <c r="F5" s="148"/>
      <c r="G5" s="148"/>
      <c r="H5" s="148"/>
      <c r="I5" s="148"/>
      <c r="J5" s="148"/>
      <c r="K5" s="148"/>
      <c r="L5" s="148"/>
      <c r="N5" s="66"/>
      <c r="O5" s="66"/>
      <c r="P5" s="66"/>
    </row>
    <row r="6" spans="1:16" ht="69.599999999999994" customHeight="1" x14ac:dyDescent="0.25">
      <c r="B6" s="171" t="s">
        <v>6</v>
      </c>
      <c r="C6" s="172"/>
      <c r="D6" s="172"/>
      <c r="E6" s="172"/>
      <c r="F6" s="83" t="s">
        <v>62</v>
      </c>
      <c r="G6" s="83" t="s">
        <v>8</v>
      </c>
      <c r="H6" s="83" t="s">
        <v>9</v>
      </c>
      <c r="I6" s="83" t="s">
        <v>10</v>
      </c>
      <c r="J6" s="83" t="s">
        <v>11</v>
      </c>
      <c r="K6" s="83" t="s">
        <v>12</v>
      </c>
      <c r="L6" s="83" t="s">
        <v>13</v>
      </c>
    </row>
    <row r="7" spans="1:16" x14ac:dyDescent="0.25">
      <c r="B7" s="17" t="s">
        <v>2</v>
      </c>
      <c r="C7" s="18"/>
      <c r="D7" s="18"/>
      <c r="E7" s="18"/>
      <c r="F7" s="19">
        <f t="shared" ref="F7:L7" si="0">SUM(F8,F35)</f>
        <v>28508564061.029999</v>
      </c>
      <c r="G7" s="19">
        <f t="shared" si="0"/>
        <v>36116456662.150002</v>
      </c>
      <c r="H7" s="19">
        <f t="shared" si="0"/>
        <v>28560156956.329659</v>
      </c>
      <c r="I7" s="19">
        <f t="shared" si="0"/>
        <v>0</v>
      </c>
      <c r="J7" s="19" t="e">
        <f>SUM(J8,J35)</f>
        <v>#VALUE!</v>
      </c>
      <c r="K7" s="19">
        <f t="shared" si="0"/>
        <v>2407452091.3226395</v>
      </c>
      <c r="L7" s="20">
        <f t="shared" si="0"/>
        <v>42724733.340000004</v>
      </c>
    </row>
    <row r="8" spans="1:16" x14ac:dyDescent="0.25">
      <c r="B8" s="52"/>
      <c r="C8" s="21" t="s">
        <v>3</v>
      </c>
      <c r="D8" s="22"/>
      <c r="E8" s="22"/>
      <c r="F8" s="59">
        <f t="shared" ref="F8:L8" si="1">SUM(F9,F31,F33)</f>
        <v>2690500000</v>
      </c>
      <c r="G8" s="39">
        <f t="shared" si="1"/>
        <v>4800000000</v>
      </c>
      <c r="H8" s="39">
        <f t="shared" si="1"/>
        <v>2721999999.0900002</v>
      </c>
      <c r="I8" s="39">
        <f t="shared" si="1"/>
        <v>0</v>
      </c>
      <c r="J8" s="39" t="e">
        <f t="shared" si="1"/>
        <v>#VALUE!</v>
      </c>
      <c r="K8" s="39">
        <f t="shared" si="1"/>
        <v>0</v>
      </c>
      <c r="L8" s="40">
        <f t="shared" si="1"/>
        <v>42724733.340000004</v>
      </c>
    </row>
    <row r="9" spans="1:16" x14ac:dyDescent="0.25">
      <c r="B9" s="47"/>
      <c r="C9" s="41"/>
      <c r="D9" s="58" t="s">
        <v>25</v>
      </c>
      <c r="E9" s="37"/>
      <c r="F9" s="59">
        <f t="shared" ref="F9:L9" si="2">SUM(F10:F29)</f>
        <v>2690500000</v>
      </c>
      <c r="G9" s="59">
        <f>SUM(G10:G29)</f>
        <v>4800000000</v>
      </c>
      <c r="H9" s="59">
        <f>SUM(H10:H29)</f>
        <v>2721999999.0900002</v>
      </c>
      <c r="I9" s="59">
        <f t="shared" si="2"/>
        <v>0</v>
      </c>
      <c r="J9" s="59" t="e">
        <f>SUM(J10:J29)</f>
        <v>#VALUE!</v>
      </c>
      <c r="K9" s="59">
        <f>SUM(K10:K29)</f>
        <v>0</v>
      </c>
      <c r="L9" s="64">
        <f t="shared" si="2"/>
        <v>42724733.340000004</v>
      </c>
    </row>
    <row r="10" spans="1:16" s="13" customFormat="1" ht="15" customHeight="1" outlineLevel="1" x14ac:dyDescent="0.25">
      <c r="B10" s="11"/>
      <c r="C10" s="6"/>
      <c r="D10" s="10"/>
      <c r="E10" s="12" t="s">
        <v>29</v>
      </c>
      <c r="F10" s="43">
        <v>527250000</v>
      </c>
      <c r="G10" s="43">
        <v>0</v>
      </c>
      <c r="H10" s="43" t="s">
        <v>92</v>
      </c>
      <c r="I10" s="43">
        <v>0</v>
      </c>
      <c r="J10" s="43" t="e">
        <f>F10+G10-H10+I10</f>
        <v>#VALUE!</v>
      </c>
      <c r="K10" s="43" t="s">
        <v>97</v>
      </c>
      <c r="L10" s="42">
        <v>0</v>
      </c>
      <c r="N10" s="67"/>
      <c r="O10" s="67"/>
      <c r="P10" s="67"/>
    </row>
    <row r="11" spans="1:16" s="13" customFormat="1" ht="15" customHeight="1" outlineLevel="1" x14ac:dyDescent="0.25">
      <c r="B11" s="11"/>
      <c r="C11" s="6"/>
      <c r="D11" s="10"/>
      <c r="E11" s="12" t="s">
        <v>48</v>
      </c>
      <c r="F11" s="43">
        <v>277500000</v>
      </c>
      <c r="G11" s="43">
        <v>0</v>
      </c>
      <c r="H11" s="43" t="s">
        <v>93</v>
      </c>
      <c r="I11" s="43">
        <v>0</v>
      </c>
      <c r="J11" s="43" t="e">
        <f>F11+G11-H11+I11</f>
        <v>#VALUE!</v>
      </c>
      <c r="K11" s="43" t="s">
        <v>96</v>
      </c>
      <c r="L11" s="42">
        <v>0</v>
      </c>
      <c r="N11" s="67"/>
      <c r="O11" s="67"/>
      <c r="P11" s="67"/>
    </row>
    <row r="12" spans="1:16" s="13" customFormat="1" ht="15" customHeight="1" outlineLevel="1" x14ac:dyDescent="0.25">
      <c r="B12" s="11"/>
      <c r="C12" s="6"/>
      <c r="D12" s="10"/>
      <c r="E12" s="12" t="s">
        <v>49</v>
      </c>
      <c r="F12" s="43">
        <v>27750000</v>
      </c>
      <c r="G12" s="43">
        <v>0</v>
      </c>
      <c r="H12" s="43" t="s">
        <v>94</v>
      </c>
      <c r="I12" s="43">
        <v>0</v>
      </c>
      <c r="J12" s="43" t="e">
        <f>F12+G12-H12+I12</f>
        <v>#VALUE!</v>
      </c>
      <c r="K12" s="43" t="s">
        <v>95</v>
      </c>
      <c r="L12" s="42">
        <v>0</v>
      </c>
      <c r="N12" s="67"/>
      <c r="O12" s="67"/>
      <c r="P12" s="67"/>
    </row>
    <row r="13" spans="1:16" s="13" customFormat="1" ht="15" customHeight="1" outlineLevel="1" x14ac:dyDescent="0.25">
      <c r="B13" s="11"/>
      <c r="C13" s="6"/>
      <c r="D13" s="10"/>
      <c r="E13" s="12" t="s">
        <v>29</v>
      </c>
      <c r="F13" s="43">
        <v>288000000</v>
      </c>
      <c r="G13" s="43">
        <v>0</v>
      </c>
      <c r="H13" s="43" t="s">
        <v>98</v>
      </c>
      <c r="I13" s="43">
        <v>0</v>
      </c>
      <c r="J13" s="43" t="e">
        <f>F13+G13-H13+I13</f>
        <v>#VALUE!</v>
      </c>
      <c r="K13" s="43" t="s">
        <v>99</v>
      </c>
      <c r="L13" s="42">
        <v>0</v>
      </c>
      <c r="N13" s="67"/>
      <c r="O13" s="67"/>
      <c r="P13" s="67"/>
    </row>
    <row r="14" spans="1:16" s="13" customFormat="1" ht="15" customHeight="1" outlineLevel="1" x14ac:dyDescent="0.25">
      <c r="B14" s="11"/>
      <c r="C14" s="6"/>
      <c r="D14" s="10"/>
      <c r="E14" s="12" t="s">
        <v>49</v>
      </c>
      <c r="F14" s="43">
        <v>570000000</v>
      </c>
      <c r="G14" s="43">
        <v>0</v>
      </c>
      <c r="H14" s="43">
        <v>570000000</v>
      </c>
      <c r="I14" s="43">
        <v>0</v>
      </c>
      <c r="J14" s="43">
        <f t="shared" ref="J14:J29" si="3">F14+G14-H14+I14</f>
        <v>0</v>
      </c>
      <c r="K14" s="43"/>
      <c r="L14" s="42">
        <v>0</v>
      </c>
      <c r="N14" s="67"/>
      <c r="O14" s="67"/>
      <c r="P14" s="67"/>
    </row>
    <row r="15" spans="1:16" s="13" customFormat="1" ht="15" customHeight="1" outlineLevel="1" x14ac:dyDescent="0.25">
      <c r="B15" s="11"/>
      <c r="C15" s="6"/>
      <c r="D15" s="10"/>
      <c r="E15" s="12" t="s">
        <v>49</v>
      </c>
      <c r="F15" s="43">
        <v>500000000</v>
      </c>
      <c r="G15" s="43">
        <v>0</v>
      </c>
      <c r="H15" s="43">
        <v>500000000</v>
      </c>
      <c r="I15" s="43">
        <v>0</v>
      </c>
      <c r="J15" s="43">
        <f t="shared" si="3"/>
        <v>0</v>
      </c>
      <c r="K15" s="43"/>
      <c r="L15" s="42">
        <v>0</v>
      </c>
      <c r="N15" s="67"/>
      <c r="O15" s="67"/>
      <c r="P15" s="67"/>
    </row>
    <row r="16" spans="1:16" s="13" customFormat="1" ht="15" customHeight="1" outlineLevel="1" x14ac:dyDescent="0.25">
      <c r="B16" s="11"/>
      <c r="C16" s="6"/>
      <c r="D16" s="10"/>
      <c r="E16" s="12" t="s">
        <v>54</v>
      </c>
      <c r="F16" s="43">
        <v>300000000</v>
      </c>
      <c r="G16" s="43">
        <v>0</v>
      </c>
      <c r="H16" s="43">
        <v>300000000</v>
      </c>
      <c r="I16" s="43">
        <v>0</v>
      </c>
      <c r="J16" s="43">
        <f t="shared" si="3"/>
        <v>0</v>
      </c>
      <c r="K16" s="43"/>
      <c r="L16" s="42">
        <v>0</v>
      </c>
      <c r="N16" s="67"/>
      <c r="O16" s="67"/>
      <c r="P16" s="67"/>
    </row>
    <row r="17" spans="2:16" s="13" customFormat="1" ht="15" customHeight="1" outlineLevel="1" x14ac:dyDescent="0.25">
      <c r="B17" s="11"/>
      <c r="C17" s="6"/>
      <c r="D17" s="10"/>
      <c r="E17" s="12" t="s">
        <v>54</v>
      </c>
      <c r="F17" s="43">
        <v>200000000</v>
      </c>
      <c r="G17" s="43">
        <v>0</v>
      </c>
      <c r="H17" s="43">
        <v>200000000</v>
      </c>
      <c r="I17" s="43">
        <v>0</v>
      </c>
      <c r="J17" s="43">
        <f t="shared" si="3"/>
        <v>0</v>
      </c>
      <c r="K17" s="43"/>
      <c r="L17" s="42">
        <v>0</v>
      </c>
      <c r="N17" s="67"/>
      <c r="O17" s="67"/>
      <c r="P17" s="67"/>
    </row>
    <row r="18" spans="2:16" s="13" customFormat="1" ht="15" customHeight="1" outlineLevel="1" x14ac:dyDescent="0.25">
      <c r="B18" s="11"/>
      <c r="C18" s="6"/>
      <c r="D18" s="10"/>
      <c r="E18" s="12" t="s">
        <v>49</v>
      </c>
      <c r="F18" s="43">
        <v>0</v>
      </c>
      <c r="G18" s="43">
        <v>500000000</v>
      </c>
      <c r="H18" s="43">
        <v>245000000</v>
      </c>
      <c r="I18" s="43">
        <v>0</v>
      </c>
      <c r="J18" s="43">
        <f t="shared" si="3"/>
        <v>255000000</v>
      </c>
      <c r="K18" s="43"/>
      <c r="L18" s="42">
        <v>0</v>
      </c>
      <c r="N18" s="67"/>
      <c r="O18" s="67"/>
      <c r="P18" s="67"/>
    </row>
    <row r="19" spans="2:16" s="13" customFormat="1" ht="15" customHeight="1" outlineLevel="1" x14ac:dyDescent="0.25">
      <c r="B19" s="11"/>
      <c r="C19" s="6"/>
      <c r="D19" s="10"/>
      <c r="E19" s="12" t="s">
        <v>49</v>
      </c>
      <c r="F19" s="43">
        <v>0</v>
      </c>
      <c r="G19" s="43">
        <v>500000000</v>
      </c>
      <c r="H19" s="43">
        <v>245000000</v>
      </c>
      <c r="I19" s="43">
        <v>0</v>
      </c>
      <c r="J19" s="43">
        <f t="shared" si="3"/>
        <v>255000000</v>
      </c>
      <c r="K19" s="43"/>
      <c r="L19" s="42">
        <v>0</v>
      </c>
      <c r="N19" s="67"/>
      <c r="O19" s="67"/>
      <c r="P19" s="67"/>
    </row>
    <row r="20" spans="2:16" s="13" customFormat="1" ht="15" customHeight="1" outlineLevel="1" x14ac:dyDescent="0.25">
      <c r="B20" s="11"/>
      <c r="C20" s="6"/>
      <c r="D20" s="10"/>
      <c r="E20" s="12" t="s">
        <v>48</v>
      </c>
      <c r="F20" s="43">
        <v>0</v>
      </c>
      <c r="G20" s="43">
        <v>100000000</v>
      </c>
      <c r="H20" s="43">
        <v>28000000</v>
      </c>
      <c r="I20" s="43">
        <v>0</v>
      </c>
      <c r="J20" s="43">
        <f t="shared" si="3"/>
        <v>72000000</v>
      </c>
      <c r="K20" s="43"/>
      <c r="L20" s="42">
        <v>0</v>
      </c>
      <c r="N20" s="67"/>
      <c r="O20" s="67"/>
      <c r="P20" s="67"/>
    </row>
    <row r="21" spans="2:16" s="13" customFormat="1" ht="15" customHeight="1" outlineLevel="1" x14ac:dyDescent="0.25">
      <c r="B21" s="11"/>
      <c r="C21" s="6"/>
      <c r="D21" s="10"/>
      <c r="E21" s="12" t="s">
        <v>29</v>
      </c>
      <c r="F21" s="43">
        <v>0</v>
      </c>
      <c r="G21" s="43">
        <v>300000000</v>
      </c>
      <c r="H21" s="43">
        <v>84000000</v>
      </c>
      <c r="I21" s="43">
        <v>0</v>
      </c>
      <c r="J21" s="43">
        <f t="shared" si="3"/>
        <v>216000000</v>
      </c>
      <c r="K21" s="43"/>
      <c r="L21" s="42">
        <v>0</v>
      </c>
      <c r="N21" s="67"/>
      <c r="O21" s="67"/>
      <c r="P21" s="67"/>
    </row>
    <row r="22" spans="2:16" s="13" customFormat="1" ht="15" customHeight="1" outlineLevel="1" x14ac:dyDescent="0.25">
      <c r="B22" s="11"/>
      <c r="C22" s="6"/>
      <c r="D22" s="10"/>
      <c r="E22" s="12" t="s">
        <v>48</v>
      </c>
      <c r="F22" s="43">
        <v>0</v>
      </c>
      <c r="G22" s="43">
        <v>200000000</v>
      </c>
      <c r="H22" s="43">
        <v>50000000.089999996</v>
      </c>
      <c r="I22" s="43">
        <v>0</v>
      </c>
      <c r="J22" s="43">
        <f t="shared" si="3"/>
        <v>149999999.91</v>
      </c>
      <c r="K22" s="43"/>
      <c r="L22" s="42">
        <v>0</v>
      </c>
      <c r="N22" s="67"/>
      <c r="O22" s="67"/>
      <c r="P22" s="67"/>
    </row>
    <row r="23" spans="2:16" s="13" customFormat="1" ht="15" customHeight="1" outlineLevel="1" x14ac:dyDescent="0.25">
      <c r="B23" s="11"/>
      <c r="C23" s="6"/>
      <c r="D23" s="10"/>
      <c r="E23" s="12" t="s">
        <v>49</v>
      </c>
      <c r="F23" s="43"/>
      <c r="G23" s="43">
        <v>900000000</v>
      </c>
      <c r="H23" s="43">
        <v>225000000</v>
      </c>
      <c r="I23" s="43"/>
      <c r="J23" s="43">
        <f>F23+G23-H23+I23</f>
        <v>675000000</v>
      </c>
      <c r="K23" s="43"/>
      <c r="L23" s="42"/>
      <c r="N23" s="67"/>
      <c r="O23" s="67"/>
      <c r="P23" s="67"/>
    </row>
    <row r="24" spans="2:16" s="13" customFormat="1" ht="15" customHeight="1" outlineLevel="1" x14ac:dyDescent="0.25">
      <c r="B24" s="11"/>
      <c r="C24" s="6"/>
      <c r="D24" s="10"/>
      <c r="E24" s="12" t="s">
        <v>29</v>
      </c>
      <c r="F24" s="43"/>
      <c r="G24" s="43">
        <v>500000000</v>
      </c>
      <c r="H24" s="43">
        <v>125000000</v>
      </c>
      <c r="I24" s="43"/>
      <c r="J24" s="43">
        <f t="shared" si="3"/>
        <v>375000000</v>
      </c>
      <c r="K24" s="43"/>
      <c r="L24" s="42"/>
      <c r="N24" s="67"/>
      <c r="O24" s="67"/>
      <c r="P24" s="67"/>
    </row>
    <row r="25" spans="2:16" s="13" customFormat="1" ht="15" customHeight="1" outlineLevel="1" x14ac:dyDescent="0.25">
      <c r="B25" s="11"/>
      <c r="C25" s="6"/>
      <c r="D25" s="10"/>
      <c r="E25" s="12" t="s">
        <v>69</v>
      </c>
      <c r="F25" s="43">
        <v>0</v>
      </c>
      <c r="G25" s="43">
        <v>700000000</v>
      </c>
      <c r="H25" s="43">
        <v>58333333.333333336</v>
      </c>
      <c r="I25" s="43">
        <v>0</v>
      </c>
      <c r="J25" s="43">
        <f t="shared" si="3"/>
        <v>641666666.66666663</v>
      </c>
      <c r="K25" s="43"/>
      <c r="L25" s="42">
        <v>42724733.340000004</v>
      </c>
      <c r="N25" s="67"/>
      <c r="O25" s="67"/>
      <c r="P25" s="67"/>
    </row>
    <row r="26" spans="2:16" s="13" customFormat="1" ht="15" customHeight="1" outlineLevel="1" x14ac:dyDescent="0.25">
      <c r="B26" s="11"/>
      <c r="C26" s="6"/>
      <c r="D26" s="10"/>
      <c r="E26" s="12" t="s">
        <v>43</v>
      </c>
      <c r="F26" s="43">
        <v>0</v>
      </c>
      <c r="G26" s="43">
        <v>300000000</v>
      </c>
      <c r="H26" s="43">
        <v>25000000</v>
      </c>
      <c r="I26" s="43">
        <v>0</v>
      </c>
      <c r="J26" s="43">
        <f t="shared" si="3"/>
        <v>275000000</v>
      </c>
      <c r="K26" s="43"/>
      <c r="L26" s="42">
        <v>0</v>
      </c>
      <c r="N26" s="67"/>
      <c r="O26" s="67"/>
      <c r="P26" s="67"/>
    </row>
    <row r="27" spans="2:16" s="13" customFormat="1" ht="15" customHeight="1" outlineLevel="1" x14ac:dyDescent="0.25">
      <c r="B27" s="11"/>
      <c r="C27" s="6"/>
      <c r="D27" s="10"/>
      <c r="E27" s="12" t="s">
        <v>29</v>
      </c>
      <c r="F27" s="43">
        <v>0</v>
      </c>
      <c r="G27" s="43">
        <v>300000000</v>
      </c>
      <c r="H27" s="43">
        <v>25000000</v>
      </c>
      <c r="I27" s="43">
        <v>0</v>
      </c>
      <c r="J27" s="43">
        <f t="shared" si="3"/>
        <v>275000000</v>
      </c>
      <c r="K27" s="43"/>
      <c r="L27" s="42">
        <v>0</v>
      </c>
      <c r="N27" s="67"/>
      <c r="O27" s="67"/>
      <c r="P27" s="67"/>
    </row>
    <row r="28" spans="2:16" s="13" customFormat="1" ht="15" customHeight="1" outlineLevel="1" x14ac:dyDescent="0.25">
      <c r="B28" s="11"/>
      <c r="C28" s="6"/>
      <c r="D28" s="10"/>
      <c r="E28" s="12" t="s">
        <v>54</v>
      </c>
      <c r="F28" s="43">
        <v>0</v>
      </c>
      <c r="G28" s="43">
        <v>422000000</v>
      </c>
      <c r="H28" s="43">
        <v>35166665.666666664</v>
      </c>
      <c r="I28" s="43">
        <v>0</v>
      </c>
      <c r="J28" s="43">
        <f t="shared" si="3"/>
        <v>386833334.33333331</v>
      </c>
      <c r="K28" s="43"/>
      <c r="L28" s="42">
        <v>0</v>
      </c>
      <c r="N28" s="67"/>
      <c r="O28" s="67"/>
      <c r="P28" s="67"/>
    </row>
    <row r="29" spans="2:16" s="13" customFormat="1" ht="15" customHeight="1" outlineLevel="1" x14ac:dyDescent="0.25">
      <c r="B29" s="11"/>
      <c r="C29" s="6"/>
      <c r="D29" s="10"/>
      <c r="E29" s="12" t="s">
        <v>29</v>
      </c>
      <c r="F29" s="43">
        <v>0</v>
      </c>
      <c r="G29" s="43">
        <v>78000000</v>
      </c>
      <c r="H29" s="43">
        <v>6500000</v>
      </c>
      <c r="I29" s="43">
        <v>0</v>
      </c>
      <c r="J29" s="43">
        <f t="shared" si="3"/>
        <v>71500000</v>
      </c>
      <c r="K29" s="43"/>
      <c r="L29" s="42">
        <v>0</v>
      </c>
      <c r="N29" s="67"/>
      <c r="O29" s="67"/>
      <c r="P29" s="67"/>
    </row>
    <row r="30" spans="2:16" s="13" customFormat="1" ht="9" customHeight="1" x14ac:dyDescent="0.25">
      <c r="B30" s="11"/>
      <c r="C30" s="6"/>
      <c r="D30" s="10"/>
      <c r="E30" s="12"/>
      <c r="F30" s="43"/>
      <c r="G30" s="43"/>
      <c r="H30" s="43"/>
      <c r="I30" s="43"/>
      <c r="J30" s="43"/>
      <c r="K30" s="43"/>
      <c r="L30" s="42"/>
      <c r="N30" s="67"/>
      <c r="O30" s="67"/>
      <c r="P30" s="67"/>
    </row>
    <row r="31" spans="2:16" x14ac:dyDescent="0.25">
      <c r="B31" s="11"/>
      <c r="C31" s="6"/>
      <c r="D31" s="6" t="s">
        <v>26</v>
      </c>
      <c r="E31" s="10"/>
      <c r="F31" s="14">
        <f>SUM(F32)</f>
        <v>0</v>
      </c>
      <c r="G31" s="43">
        <v>0</v>
      </c>
      <c r="H31" s="43">
        <f t="shared" ref="H31:L31" si="4">SUM(H32)</f>
        <v>0</v>
      </c>
      <c r="I31" s="43">
        <f t="shared" si="4"/>
        <v>0</v>
      </c>
      <c r="J31" s="43">
        <f>SUM(J32)</f>
        <v>0</v>
      </c>
      <c r="K31" s="43">
        <f t="shared" si="4"/>
        <v>0</v>
      </c>
      <c r="L31" s="42">
        <f t="shared" si="4"/>
        <v>0</v>
      </c>
    </row>
    <row r="32" spans="2:16" outlineLevel="1" x14ac:dyDescent="0.25">
      <c r="B32" s="11"/>
      <c r="C32" s="6"/>
      <c r="D32" s="6"/>
      <c r="E32" s="10"/>
      <c r="F32" s="14"/>
      <c r="G32" s="43"/>
      <c r="H32" s="43"/>
      <c r="I32" s="43"/>
      <c r="J32" s="43"/>
      <c r="K32" s="43"/>
      <c r="L32" s="42"/>
    </row>
    <row r="33" spans="2:12" x14ac:dyDescent="0.25">
      <c r="B33" s="47"/>
      <c r="C33" s="6"/>
      <c r="D33" s="6" t="s">
        <v>4</v>
      </c>
      <c r="E33" s="10"/>
      <c r="F33" s="14">
        <f>SUM(F34)</f>
        <v>0</v>
      </c>
      <c r="G33" s="43">
        <f t="shared" ref="G33:L33" si="5">SUM(G34)</f>
        <v>0</v>
      </c>
      <c r="H33" s="43">
        <f t="shared" si="5"/>
        <v>0</v>
      </c>
      <c r="I33" s="43">
        <f t="shared" si="5"/>
        <v>0</v>
      </c>
      <c r="J33" s="43">
        <f t="shared" si="5"/>
        <v>0</v>
      </c>
      <c r="K33" s="43">
        <f t="shared" si="5"/>
        <v>0</v>
      </c>
      <c r="L33" s="42">
        <f t="shared" si="5"/>
        <v>0</v>
      </c>
    </row>
    <row r="34" spans="2:12" outlineLevel="1" x14ac:dyDescent="0.25">
      <c r="B34" s="47"/>
      <c r="C34" s="6"/>
      <c r="D34" s="6"/>
      <c r="E34" s="10"/>
      <c r="F34" s="14"/>
      <c r="G34" s="43"/>
      <c r="H34" s="43"/>
      <c r="I34" s="43"/>
      <c r="J34" s="43"/>
      <c r="K34" s="43"/>
      <c r="L34" s="42"/>
    </row>
    <row r="35" spans="2:12" x14ac:dyDescent="0.25">
      <c r="B35" s="23"/>
      <c r="C35" s="21" t="s">
        <v>5</v>
      </c>
      <c r="D35" s="21"/>
      <c r="E35" s="21"/>
      <c r="F35" s="24">
        <f t="shared" ref="F35:L35" si="6">SUM(F36,F54,F56)</f>
        <v>25818064061.029999</v>
      </c>
      <c r="G35" s="24">
        <f t="shared" si="6"/>
        <v>31316456662.150002</v>
      </c>
      <c r="H35" s="24">
        <f t="shared" si="6"/>
        <v>25838156957.239658</v>
      </c>
      <c r="I35" s="24">
        <f t="shared" si="6"/>
        <v>0</v>
      </c>
      <c r="J35" s="24">
        <f t="shared" si="6"/>
        <v>31296363765.910343</v>
      </c>
      <c r="K35" s="24">
        <f t="shared" si="6"/>
        <v>2407452091.3226395</v>
      </c>
      <c r="L35" s="25">
        <f t="shared" si="6"/>
        <v>0</v>
      </c>
    </row>
    <row r="36" spans="2:12" x14ac:dyDescent="0.25">
      <c r="B36" s="47"/>
      <c r="C36" s="44"/>
      <c r="D36" s="21" t="s">
        <v>27</v>
      </c>
      <c r="E36" s="37"/>
      <c r="F36" s="39">
        <f t="shared" ref="F36:L36" si="7">SUM(F37:F51)</f>
        <v>25818064061.029999</v>
      </c>
      <c r="G36" s="39">
        <f t="shared" si="7"/>
        <v>31316456662.150002</v>
      </c>
      <c r="H36" s="39">
        <f t="shared" si="7"/>
        <v>25838156957.239658</v>
      </c>
      <c r="I36" s="39">
        <f t="shared" si="7"/>
        <v>0</v>
      </c>
      <c r="J36" s="39">
        <f t="shared" si="7"/>
        <v>31296363765.910343</v>
      </c>
      <c r="K36" s="39">
        <f t="shared" si="7"/>
        <v>2407452091.3226395</v>
      </c>
      <c r="L36" s="60">
        <f t="shared" si="7"/>
        <v>0</v>
      </c>
    </row>
    <row r="37" spans="2:12" x14ac:dyDescent="0.25">
      <c r="B37" s="47"/>
      <c r="C37" s="71"/>
      <c r="D37" s="73" t="s">
        <v>77</v>
      </c>
      <c r="E37" s="6" t="s">
        <v>46</v>
      </c>
      <c r="F37" s="43">
        <v>20023874460.290001</v>
      </c>
      <c r="G37" s="43">
        <v>0</v>
      </c>
      <c r="H37" s="43">
        <v>20023874460</v>
      </c>
      <c r="I37" s="43">
        <v>0</v>
      </c>
      <c r="J37" s="63">
        <v>0</v>
      </c>
      <c r="K37" s="43">
        <v>1320530387.717195</v>
      </c>
      <c r="L37" s="56">
        <v>0</v>
      </c>
    </row>
    <row r="38" spans="2:12" x14ac:dyDescent="0.25">
      <c r="B38" s="47"/>
      <c r="C38" s="72"/>
      <c r="D38" s="73" t="s">
        <v>77</v>
      </c>
      <c r="E38" s="6" t="s">
        <v>50</v>
      </c>
      <c r="F38" s="43">
        <v>5794189600.7399998</v>
      </c>
      <c r="G38" s="43">
        <v>0</v>
      </c>
      <c r="H38" s="46">
        <v>5794189601</v>
      </c>
      <c r="I38" s="43">
        <v>0</v>
      </c>
      <c r="J38" s="63">
        <v>0</v>
      </c>
      <c r="K38" s="46">
        <v>314004677.99000001</v>
      </c>
      <c r="L38" s="56">
        <v>0</v>
      </c>
    </row>
    <row r="39" spans="2:12" x14ac:dyDescent="0.25">
      <c r="B39" s="47"/>
      <c r="C39" s="72"/>
      <c r="D39" s="74" t="s">
        <v>78</v>
      </c>
      <c r="E39" s="6" t="s">
        <v>67</v>
      </c>
      <c r="F39" s="43">
        <v>0</v>
      </c>
      <c r="G39" s="43">
        <v>1500000000.000001</v>
      </c>
      <c r="H39" s="46">
        <v>1081273.1100000008</v>
      </c>
      <c r="I39" s="43">
        <v>0</v>
      </c>
      <c r="J39" s="43">
        <f>F39+G39-H39+I39</f>
        <v>1498918726.8900011</v>
      </c>
      <c r="K39" s="46">
        <v>43226658.067915529</v>
      </c>
      <c r="L39" s="56">
        <v>0</v>
      </c>
    </row>
    <row r="40" spans="2:12" x14ac:dyDescent="0.25">
      <c r="B40" s="47"/>
      <c r="C40" s="72"/>
      <c r="D40" s="74" t="s">
        <v>78</v>
      </c>
      <c r="E40" s="6" t="s">
        <v>68</v>
      </c>
      <c r="F40" s="43">
        <v>0</v>
      </c>
      <c r="G40" s="43">
        <v>3000000000</v>
      </c>
      <c r="H40" s="46">
        <v>2162546.2000000002</v>
      </c>
      <c r="I40" s="43">
        <v>0</v>
      </c>
      <c r="J40" s="43">
        <f t="shared" ref="J40:J48" si="8">F40+G40-H40+I40</f>
        <v>2997837453.8000002</v>
      </c>
      <c r="K40" s="46">
        <v>86330673.443609148</v>
      </c>
      <c r="L40" s="56">
        <v>0</v>
      </c>
    </row>
    <row r="41" spans="2:12" x14ac:dyDescent="0.25">
      <c r="B41" s="47"/>
      <c r="C41" s="72"/>
      <c r="D41" s="74" t="s">
        <v>78</v>
      </c>
      <c r="E41" s="6" t="s">
        <v>68</v>
      </c>
      <c r="F41" s="43">
        <v>0</v>
      </c>
      <c r="G41" s="43">
        <v>1823049129.75</v>
      </c>
      <c r="H41" s="46">
        <v>1314142.6659847233</v>
      </c>
      <c r="I41" s="43">
        <v>0</v>
      </c>
      <c r="J41" s="43">
        <f t="shared" si="8"/>
        <v>1821734987.0840154</v>
      </c>
      <c r="K41" s="46">
        <v>52762913.486831799</v>
      </c>
      <c r="L41" s="56">
        <v>0</v>
      </c>
    </row>
    <row r="42" spans="2:12" x14ac:dyDescent="0.25">
      <c r="B42" s="47"/>
      <c r="C42" s="72"/>
      <c r="D42" s="74" t="s">
        <v>78</v>
      </c>
      <c r="E42" s="6" t="s">
        <v>43</v>
      </c>
      <c r="F42" s="43">
        <v>0</v>
      </c>
      <c r="G42" s="43">
        <v>1350000000</v>
      </c>
      <c r="H42" s="46">
        <v>973145.8</v>
      </c>
      <c r="I42" s="43">
        <v>0</v>
      </c>
      <c r="J42" s="43">
        <f t="shared" si="8"/>
        <v>1349026854.2</v>
      </c>
      <c r="K42" s="46">
        <v>33570451.353499219</v>
      </c>
      <c r="L42" s="56">
        <v>0</v>
      </c>
    </row>
    <row r="43" spans="2:12" x14ac:dyDescent="0.25">
      <c r="B43" s="47"/>
      <c r="C43" s="72"/>
      <c r="D43" s="74" t="s">
        <v>78</v>
      </c>
      <c r="E43" s="6" t="s">
        <v>43</v>
      </c>
      <c r="F43" s="43">
        <v>0</v>
      </c>
      <c r="G43" s="43">
        <v>1750000000</v>
      </c>
      <c r="H43" s="46">
        <v>1261485.2962962962</v>
      </c>
      <c r="I43" s="43">
        <v>0</v>
      </c>
      <c r="J43" s="43">
        <f t="shared" si="8"/>
        <v>1748738514.7037036</v>
      </c>
      <c r="K43" s="46">
        <v>44409460.712485082</v>
      </c>
      <c r="L43" s="56">
        <v>0</v>
      </c>
    </row>
    <row r="44" spans="2:12" x14ac:dyDescent="0.25">
      <c r="B44" s="47"/>
      <c r="C44" s="72"/>
      <c r="D44" s="74" t="s">
        <v>78</v>
      </c>
      <c r="E44" s="6" t="s">
        <v>43</v>
      </c>
      <c r="F44" s="43">
        <v>0</v>
      </c>
      <c r="G44" s="43">
        <v>1900000000</v>
      </c>
      <c r="H44" s="46">
        <v>1369612.6074074074</v>
      </c>
      <c r="I44" s="43">
        <v>0</v>
      </c>
      <c r="J44" s="43">
        <f t="shared" si="8"/>
        <v>1898630387.3925927</v>
      </c>
      <c r="K44" s="46">
        <v>48754143.70030959</v>
      </c>
      <c r="L44" s="56">
        <v>0</v>
      </c>
    </row>
    <row r="45" spans="2:12" x14ac:dyDescent="0.25">
      <c r="B45" s="47"/>
      <c r="C45" s="72"/>
      <c r="D45" s="74" t="s">
        <v>78</v>
      </c>
      <c r="E45" s="6" t="s">
        <v>69</v>
      </c>
      <c r="F45" s="43">
        <v>0</v>
      </c>
      <c r="G45" s="43">
        <v>1185342076.3299999</v>
      </c>
      <c r="H45" s="46">
        <v>646761.65</v>
      </c>
      <c r="I45" s="43">
        <v>0</v>
      </c>
      <c r="J45" s="43">
        <f t="shared" si="8"/>
        <v>1184695314.6799998</v>
      </c>
      <c r="K45" s="46">
        <v>29824909.188367583</v>
      </c>
      <c r="L45" s="56">
        <v>0</v>
      </c>
    </row>
    <row r="46" spans="2:12" x14ac:dyDescent="0.25">
      <c r="B46" s="47"/>
      <c r="C46" s="72"/>
      <c r="D46" s="74" t="s">
        <v>78</v>
      </c>
      <c r="E46" s="6" t="s">
        <v>44</v>
      </c>
      <c r="F46" s="43">
        <v>0</v>
      </c>
      <c r="G46" s="43">
        <v>4416500000</v>
      </c>
      <c r="H46" s="46">
        <v>3144088.7065749997</v>
      </c>
      <c r="I46" s="43">
        <v>0</v>
      </c>
      <c r="J46" s="43">
        <f t="shared" si="8"/>
        <v>4413355911.2934246</v>
      </c>
      <c r="K46" s="46">
        <v>129811735.09333664</v>
      </c>
      <c r="L46" s="56">
        <v>0</v>
      </c>
    </row>
    <row r="47" spans="2:12" x14ac:dyDescent="0.25">
      <c r="B47" s="47"/>
      <c r="C47" s="72"/>
      <c r="D47" s="74" t="s">
        <v>78</v>
      </c>
      <c r="E47" s="6" t="s">
        <v>44</v>
      </c>
      <c r="F47" s="43">
        <v>0</v>
      </c>
      <c r="G47" s="43">
        <v>5000000000</v>
      </c>
      <c r="H47" s="46">
        <v>3559480</v>
      </c>
      <c r="I47" s="43">
        <v>0</v>
      </c>
      <c r="J47" s="43">
        <f t="shared" si="8"/>
        <v>4996440520</v>
      </c>
      <c r="K47" s="46">
        <v>145462628.60443842</v>
      </c>
      <c r="L47" s="56">
        <v>0</v>
      </c>
    </row>
    <row r="48" spans="2:12" x14ac:dyDescent="0.25">
      <c r="B48" s="47"/>
      <c r="C48" s="72"/>
      <c r="D48" s="74" t="s">
        <v>78</v>
      </c>
      <c r="E48" s="6" t="s">
        <v>44</v>
      </c>
      <c r="F48" s="43">
        <v>0</v>
      </c>
      <c r="G48" s="43">
        <v>5000000000</v>
      </c>
      <c r="H48" s="46">
        <v>3559480</v>
      </c>
      <c r="I48" s="43">
        <v>0</v>
      </c>
      <c r="J48" s="43">
        <f t="shared" si="8"/>
        <v>4996440520</v>
      </c>
      <c r="K48" s="46">
        <v>146129116.772394</v>
      </c>
      <c r="L48" s="56">
        <v>0</v>
      </c>
    </row>
    <row r="49" spans="2:16" x14ac:dyDescent="0.25">
      <c r="B49" s="47"/>
      <c r="C49" s="72"/>
      <c r="D49" s="74" t="s">
        <v>78</v>
      </c>
      <c r="E49" s="6" t="s">
        <v>29</v>
      </c>
      <c r="F49" s="43">
        <v>0</v>
      </c>
      <c r="G49" s="43">
        <v>493647198.56999999</v>
      </c>
      <c r="H49" s="46">
        <v>346540.34339614003</v>
      </c>
      <c r="I49" s="43">
        <v>0</v>
      </c>
      <c r="J49" s="43">
        <f>F49+G49-H49+I49</f>
        <v>493300658.22660387</v>
      </c>
      <c r="K49" s="46">
        <v>11415345.682257228</v>
      </c>
      <c r="L49" s="56">
        <v>0</v>
      </c>
    </row>
    <row r="50" spans="2:16" x14ac:dyDescent="0.25">
      <c r="B50" s="47"/>
      <c r="C50" s="72"/>
      <c r="D50" s="74" t="s">
        <v>78</v>
      </c>
      <c r="E50" s="6" t="s">
        <v>49</v>
      </c>
      <c r="F50" s="43">
        <v>0</v>
      </c>
      <c r="G50" s="43">
        <v>3397918257.5</v>
      </c>
      <c r="H50" s="46">
        <v>587839.86</v>
      </c>
      <c r="I50" s="43">
        <v>0</v>
      </c>
      <c r="J50" s="43">
        <f t="shared" ref="J50:J51" si="9">F50+G50-H50+I50</f>
        <v>3397330417.6399999</v>
      </c>
      <c r="K50" s="46">
        <v>765239.51</v>
      </c>
      <c r="L50" s="56">
        <v>0</v>
      </c>
    </row>
    <row r="51" spans="2:16" x14ac:dyDescent="0.25">
      <c r="B51" s="47"/>
      <c r="C51" s="72"/>
      <c r="D51" s="74" t="s">
        <v>78</v>
      </c>
      <c r="E51" s="6" t="s">
        <v>67</v>
      </c>
      <c r="F51" s="43">
        <v>0</v>
      </c>
      <c r="G51" s="43">
        <v>500000000</v>
      </c>
      <c r="H51" s="46">
        <v>86500</v>
      </c>
      <c r="I51" s="43">
        <v>0</v>
      </c>
      <c r="J51" s="43">
        <f t="shared" si="9"/>
        <v>499913500</v>
      </c>
      <c r="K51" s="46">
        <v>453750</v>
      </c>
      <c r="L51" s="56">
        <v>0</v>
      </c>
    </row>
    <row r="52" spans="2:16" x14ac:dyDescent="0.25">
      <c r="B52" s="47"/>
      <c r="C52" s="72"/>
      <c r="D52" s="74"/>
      <c r="E52" s="6"/>
      <c r="F52" s="43"/>
      <c r="G52" s="43"/>
      <c r="H52" s="46"/>
      <c r="I52" s="43"/>
      <c r="J52" s="43"/>
      <c r="K52" s="46"/>
      <c r="L52" s="56"/>
    </row>
    <row r="53" spans="2:16" ht="7.9" customHeight="1" x14ac:dyDescent="0.25">
      <c r="B53" s="47"/>
      <c r="C53" s="44"/>
      <c r="D53" s="44"/>
      <c r="E53" s="6"/>
      <c r="F53" s="43"/>
      <c r="G53" s="43"/>
      <c r="H53" s="46"/>
      <c r="I53" s="43"/>
      <c r="J53" s="43"/>
      <c r="K53" s="46"/>
      <c r="L53" s="56"/>
    </row>
    <row r="54" spans="2:16" x14ac:dyDescent="0.25">
      <c r="B54" s="47"/>
      <c r="C54" s="6"/>
      <c r="D54" s="21" t="s">
        <v>28</v>
      </c>
      <c r="E54" s="37"/>
      <c r="F54" s="39">
        <f t="shared" ref="F54:L54" si="10">SUM(F55)</f>
        <v>0</v>
      </c>
      <c r="G54" s="39">
        <f t="shared" si="10"/>
        <v>0</v>
      </c>
      <c r="H54" s="39">
        <f t="shared" si="10"/>
        <v>0</v>
      </c>
      <c r="I54" s="39">
        <f t="shared" si="10"/>
        <v>0</v>
      </c>
      <c r="J54" s="39">
        <f t="shared" si="10"/>
        <v>0</v>
      </c>
      <c r="K54" s="39">
        <f t="shared" si="10"/>
        <v>0</v>
      </c>
      <c r="L54" s="42">
        <f t="shared" si="10"/>
        <v>0</v>
      </c>
    </row>
    <row r="55" spans="2:16" x14ac:dyDescent="0.25">
      <c r="B55" s="47"/>
      <c r="C55" s="54"/>
      <c r="D55" s="38"/>
      <c r="E55" s="6"/>
      <c r="F55" s="43"/>
      <c r="G55" s="43"/>
      <c r="H55" s="46"/>
      <c r="I55" s="43"/>
      <c r="J55" s="43"/>
      <c r="K55" s="46"/>
      <c r="L55" s="42"/>
      <c r="O55" s="68"/>
    </row>
    <row r="56" spans="2:16" x14ac:dyDescent="0.25">
      <c r="B56" s="47"/>
      <c r="C56" s="6"/>
      <c r="D56" s="6" t="s">
        <v>14</v>
      </c>
      <c r="E56" s="10"/>
      <c r="F56" s="43">
        <f>SUM(F57)</f>
        <v>0</v>
      </c>
      <c r="G56" s="43">
        <f t="shared" ref="G56:I56" si="11">SUM(G57)</f>
        <v>0</v>
      </c>
      <c r="H56" s="43">
        <f t="shared" si="11"/>
        <v>0</v>
      </c>
      <c r="I56" s="43">
        <f t="shared" si="11"/>
        <v>0</v>
      </c>
      <c r="J56" s="43">
        <v>0</v>
      </c>
      <c r="K56" s="43">
        <f t="shared" ref="K56:L56" si="12">SUM(K57)</f>
        <v>0</v>
      </c>
      <c r="L56" s="42">
        <f t="shared" si="12"/>
        <v>0</v>
      </c>
    </row>
    <row r="57" spans="2:16" x14ac:dyDescent="0.25">
      <c r="B57" s="47"/>
      <c r="C57" s="6"/>
      <c r="D57" s="6"/>
      <c r="E57" s="10"/>
      <c r="F57" s="43"/>
      <c r="G57" s="43"/>
      <c r="H57" s="43"/>
      <c r="I57" s="43"/>
      <c r="J57" s="43"/>
      <c r="K57" s="43"/>
      <c r="L57" s="42"/>
    </row>
    <row r="58" spans="2:16" ht="15" customHeight="1" x14ac:dyDescent="0.25">
      <c r="B58" s="26" t="s">
        <v>15</v>
      </c>
      <c r="C58" s="27"/>
      <c r="D58" s="27"/>
      <c r="E58" s="27"/>
      <c r="F58" s="28">
        <v>6760305354</v>
      </c>
      <c r="G58" s="28"/>
      <c r="H58" s="28"/>
      <c r="I58" s="28"/>
      <c r="J58" s="79"/>
      <c r="K58" s="28">
        <v>0</v>
      </c>
      <c r="L58" s="29">
        <v>0</v>
      </c>
    </row>
    <row r="59" spans="2:16" x14ac:dyDescent="0.25">
      <c r="B59" s="26" t="s">
        <v>16</v>
      </c>
      <c r="C59" s="27"/>
      <c r="D59" s="27"/>
      <c r="E59" s="27"/>
      <c r="F59" s="34">
        <f t="shared" ref="F59:L59" si="13">F7+F58</f>
        <v>35268869415.029999</v>
      </c>
      <c r="G59" s="34">
        <f t="shared" si="13"/>
        <v>36116456662.150002</v>
      </c>
      <c r="H59" s="34">
        <f t="shared" si="13"/>
        <v>28560156956.329659</v>
      </c>
      <c r="I59" s="34">
        <f t="shared" si="13"/>
        <v>0</v>
      </c>
      <c r="J59" s="34" t="e">
        <f t="shared" si="13"/>
        <v>#VALUE!</v>
      </c>
      <c r="K59" s="34">
        <f t="shared" si="13"/>
        <v>2407452091.3226395</v>
      </c>
      <c r="L59" s="61">
        <f t="shared" si="13"/>
        <v>42724733.340000004</v>
      </c>
    </row>
    <row r="60" spans="2:16" x14ac:dyDescent="0.25">
      <c r="B60" s="17" t="s">
        <v>17</v>
      </c>
      <c r="C60" s="18"/>
      <c r="D60" s="18"/>
      <c r="E60" s="18"/>
      <c r="F60" s="19"/>
      <c r="G60" s="19"/>
      <c r="H60" s="19"/>
      <c r="I60" s="19"/>
      <c r="J60" s="19"/>
      <c r="K60" s="19"/>
      <c r="L60" s="20"/>
    </row>
    <row r="61" spans="2:16" x14ac:dyDescent="0.25">
      <c r="B61" s="47"/>
      <c r="C61" s="45" t="s">
        <v>39</v>
      </c>
      <c r="D61" s="38" t="s">
        <v>32</v>
      </c>
      <c r="E61" s="12" t="s">
        <v>29</v>
      </c>
      <c r="F61" s="43">
        <v>221405692.42000103</v>
      </c>
      <c r="G61" s="43">
        <v>0</v>
      </c>
      <c r="H61" s="46">
        <v>32010461.520000007</v>
      </c>
      <c r="I61" s="43">
        <v>0</v>
      </c>
      <c r="J61" s="43">
        <f>F61+G61-H61+I61</f>
        <v>189395230.90000102</v>
      </c>
      <c r="K61" s="46">
        <v>16678352.835343052</v>
      </c>
      <c r="L61" s="42">
        <v>0</v>
      </c>
      <c r="N61" s="67"/>
      <c r="O61" s="67"/>
      <c r="P61" s="67"/>
    </row>
    <row r="62" spans="2:16" x14ac:dyDescent="0.25">
      <c r="B62" s="47"/>
      <c r="C62" s="45" t="s">
        <v>39</v>
      </c>
      <c r="D62" s="38" t="s">
        <v>31</v>
      </c>
      <c r="E62" s="6" t="s">
        <v>43</v>
      </c>
      <c r="F62" s="43">
        <v>224073230.88000104</v>
      </c>
      <c r="G62" s="43">
        <v>0</v>
      </c>
      <c r="H62" s="46">
        <v>32010461.520000007</v>
      </c>
      <c r="I62" s="43">
        <v>0</v>
      </c>
      <c r="J62" s="43">
        <f>F62+G62-H62+I62</f>
        <v>192062769.36000103</v>
      </c>
      <c r="K62" s="46">
        <v>17225967.297717545</v>
      </c>
      <c r="L62" s="42">
        <v>0</v>
      </c>
      <c r="N62" s="67"/>
      <c r="O62" s="67"/>
      <c r="P62" s="67"/>
    </row>
    <row r="63" spans="2:16" s="13" customFormat="1" x14ac:dyDescent="0.25">
      <c r="B63" s="47"/>
      <c r="C63" s="45" t="s">
        <v>47</v>
      </c>
      <c r="D63" s="38" t="s">
        <v>34</v>
      </c>
      <c r="E63" s="6" t="s">
        <v>38</v>
      </c>
      <c r="F63" s="43">
        <v>2125650000</v>
      </c>
      <c r="G63" s="43">
        <v>0</v>
      </c>
      <c r="H63" s="46">
        <f>155250000+1970400000</f>
        <v>2125650000</v>
      </c>
      <c r="I63" s="43">
        <v>0</v>
      </c>
      <c r="J63" s="43">
        <f>F63+G63-H63+I63</f>
        <v>0</v>
      </c>
      <c r="K63" s="46">
        <f>157387601.583333+8923175.33</f>
        <v>166310776.913333</v>
      </c>
      <c r="L63" s="42">
        <v>39408000</v>
      </c>
      <c r="N63" s="67"/>
      <c r="O63" s="67"/>
      <c r="P63" s="164"/>
    </row>
    <row r="64" spans="2:16" s="13" customFormat="1" x14ac:dyDescent="0.25">
      <c r="B64" s="47"/>
      <c r="C64" s="45" t="s">
        <v>40</v>
      </c>
      <c r="D64" s="38" t="s">
        <v>35</v>
      </c>
      <c r="E64" s="6" t="s">
        <v>41</v>
      </c>
      <c r="F64" s="43">
        <v>16346518934.242226</v>
      </c>
      <c r="G64" s="43"/>
      <c r="H64" s="46">
        <v>332833465.73881364</v>
      </c>
      <c r="I64" s="43">
        <v>0</v>
      </c>
      <c r="J64" s="43">
        <v>16537910273.021036</v>
      </c>
      <c r="K64" s="46">
        <v>1101159614.2488823</v>
      </c>
      <c r="L64" s="42">
        <v>0</v>
      </c>
      <c r="N64" s="67"/>
      <c r="O64" s="67"/>
      <c r="P64" s="164"/>
    </row>
    <row r="65" spans="2:16" x14ac:dyDescent="0.25">
      <c r="B65" s="47"/>
      <c r="C65" s="48"/>
      <c r="D65" s="48"/>
      <c r="E65" s="48"/>
      <c r="F65" s="48"/>
      <c r="G65" s="48"/>
      <c r="H65" s="48"/>
      <c r="I65" s="48"/>
      <c r="J65" s="49"/>
      <c r="K65" s="48"/>
      <c r="L65" s="50"/>
      <c r="M65" s="80"/>
      <c r="N65" s="69"/>
      <c r="O65" s="67"/>
      <c r="P65" s="164"/>
    </row>
    <row r="66" spans="2:16" s="3" customFormat="1" x14ac:dyDescent="0.25">
      <c r="B66" s="17" t="s">
        <v>18</v>
      </c>
      <c r="C66" s="18"/>
      <c r="D66" s="18"/>
      <c r="E66" s="18"/>
      <c r="F66" s="19"/>
      <c r="G66" s="19"/>
      <c r="H66" s="19"/>
      <c r="I66" s="19"/>
      <c r="J66" s="19"/>
      <c r="K66" s="19"/>
      <c r="L66" s="75"/>
      <c r="M66" s="80"/>
      <c r="N66" s="81"/>
      <c r="O66" s="70"/>
      <c r="P66" s="164"/>
    </row>
    <row r="67" spans="2:16" x14ac:dyDescent="0.25">
      <c r="B67" s="11"/>
      <c r="C67" s="51">
        <v>1400</v>
      </c>
      <c r="D67" s="38" t="s">
        <v>32</v>
      </c>
      <c r="E67" s="12" t="s">
        <v>44</v>
      </c>
      <c r="F67" s="43">
        <v>961407510</v>
      </c>
      <c r="G67" s="43">
        <v>0</v>
      </c>
      <c r="H67" s="43">
        <v>1400000000</v>
      </c>
      <c r="I67" s="63">
        <v>0</v>
      </c>
      <c r="J67" s="43">
        <v>0</v>
      </c>
      <c r="K67" s="43">
        <f>138228563.528356+379748.8</f>
        <v>138608312.328356</v>
      </c>
      <c r="L67" s="165">
        <f>118164.2468+261479267.63</f>
        <v>261597431.8768</v>
      </c>
      <c r="M67" s="62">
        <v>1400</v>
      </c>
      <c r="N67" s="69"/>
      <c r="O67" s="69"/>
      <c r="P67" s="67"/>
    </row>
    <row r="68" spans="2:16" x14ac:dyDescent="0.25">
      <c r="B68" s="11"/>
      <c r="C68" s="51">
        <v>1200</v>
      </c>
      <c r="D68" s="38" t="s">
        <v>31</v>
      </c>
      <c r="E68" s="12" t="s">
        <v>44</v>
      </c>
      <c r="F68" s="43">
        <v>798078576</v>
      </c>
      <c r="G68" s="43">
        <v>0</v>
      </c>
      <c r="H68" s="43">
        <v>1200000000</v>
      </c>
      <c r="I68" s="63">
        <v>0</v>
      </c>
      <c r="J68" s="43">
        <v>0</v>
      </c>
      <c r="K68" s="43">
        <f>112663333.343333+1234666.67</f>
        <v>113898000.01333301</v>
      </c>
      <c r="L68" s="166"/>
      <c r="M68" s="62" t="s">
        <v>88</v>
      </c>
      <c r="N68" s="69"/>
      <c r="O68" s="69"/>
      <c r="P68" s="67"/>
    </row>
    <row r="69" spans="2:16" x14ac:dyDescent="0.25">
      <c r="B69" s="11"/>
      <c r="C69" s="51">
        <v>1020</v>
      </c>
      <c r="D69" s="38" t="s">
        <v>33</v>
      </c>
      <c r="E69" s="12" t="s">
        <v>63</v>
      </c>
      <c r="F69" s="43">
        <v>656161009.39999998</v>
      </c>
      <c r="G69" s="43">
        <v>0</v>
      </c>
      <c r="H69" s="43">
        <v>1020000000</v>
      </c>
      <c r="I69" s="63">
        <v>0</v>
      </c>
      <c r="J69" s="43">
        <v>0</v>
      </c>
      <c r="K69" s="43">
        <v>86638833.343333319</v>
      </c>
      <c r="L69" s="166"/>
      <c r="M69" s="62">
        <v>1020</v>
      </c>
      <c r="N69" s="69"/>
      <c r="O69" s="67"/>
    </row>
    <row r="70" spans="2:16" x14ac:dyDescent="0.25">
      <c r="B70" s="11"/>
      <c r="C70" s="51">
        <v>657</v>
      </c>
      <c r="D70" s="38" t="s">
        <v>34</v>
      </c>
      <c r="E70" s="12" t="s">
        <v>44</v>
      </c>
      <c r="F70" s="43">
        <v>411282001.62</v>
      </c>
      <c r="G70" s="43">
        <v>0</v>
      </c>
      <c r="H70" s="43">
        <v>0</v>
      </c>
      <c r="I70" s="63">
        <f>IF(F70&gt;J70,(F70-J70)*-1,(F70-J70)*-1)</f>
        <v>-35669577.920000017</v>
      </c>
      <c r="J70" s="43">
        <v>375612423.69999999</v>
      </c>
      <c r="K70" s="43">
        <v>53987494.582545839</v>
      </c>
      <c r="L70" s="166"/>
      <c r="M70" s="62">
        <v>637</v>
      </c>
      <c r="N70" s="69"/>
      <c r="O70" s="67"/>
    </row>
    <row r="71" spans="2:16" x14ac:dyDescent="0.25">
      <c r="B71" s="30"/>
      <c r="C71" s="31"/>
      <c r="D71" s="32"/>
      <c r="E71" s="32"/>
      <c r="F71" s="53"/>
      <c r="G71" s="53"/>
      <c r="H71" s="53"/>
      <c r="I71" s="53"/>
      <c r="J71" s="53"/>
      <c r="K71" s="53"/>
      <c r="L71" s="77"/>
      <c r="M71" s="82"/>
      <c r="N71" s="69"/>
    </row>
    <row r="72" spans="2:16" x14ac:dyDescent="0.25">
      <c r="B72" s="5"/>
      <c r="C72" s="5"/>
      <c r="D72" s="4"/>
      <c r="E72" s="4"/>
      <c r="F72" s="55"/>
      <c r="G72" s="55"/>
      <c r="H72" s="55"/>
      <c r="I72" s="55"/>
      <c r="J72" s="55"/>
      <c r="K72" s="55"/>
      <c r="L72" s="78"/>
      <c r="M72" s="76"/>
    </row>
    <row r="73" spans="2:16" x14ac:dyDescent="0.25">
      <c r="B73" s="5"/>
      <c r="C73" s="5"/>
      <c r="D73" s="4"/>
      <c r="E73" s="4"/>
      <c r="F73" s="55"/>
      <c r="G73" s="55"/>
      <c r="H73" s="55"/>
      <c r="I73" s="55"/>
      <c r="J73" s="55"/>
      <c r="K73" s="55"/>
      <c r="L73" s="55"/>
    </row>
    <row r="74" spans="2:16" ht="14.45" customHeight="1" x14ac:dyDescent="0.25">
      <c r="B74" s="5"/>
      <c r="C74" s="5"/>
      <c r="D74" s="167" t="s">
        <v>30</v>
      </c>
      <c r="E74" s="168"/>
      <c r="F74" s="167" t="s">
        <v>20</v>
      </c>
      <c r="G74" s="167" t="s">
        <v>45</v>
      </c>
      <c r="H74" s="167" t="s">
        <v>21</v>
      </c>
      <c r="I74" s="167" t="s">
        <v>22</v>
      </c>
      <c r="J74" s="167" t="s">
        <v>23</v>
      </c>
      <c r="K74" s="55"/>
      <c r="L74" s="55"/>
    </row>
    <row r="75" spans="2:16" ht="28.15" customHeight="1" x14ac:dyDescent="0.25">
      <c r="B75" s="5"/>
      <c r="C75" s="5"/>
      <c r="D75" s="169"/>
      <c r="E75" s="170"/>
      <c r="F75" s="169"/>
      <c r="G75" s="169"/>
      <c r="H75" s="169"/>
      <c r="I75" s="169"/>
      <c r="J75" s="169"/>
      <c r="K75" s="55"/>
      <c r="L75" s="55"/>
    </row>
    <row r="76" spans="2:16" x14ac:dyDescent="0.25">
      <c r="B76" s="5"/>
      <c r="C76" s="5"/>
      <c r="D76" s="85" t="s">
        <v>32</v>
      </c>
      <c r="E76" s="86" t="s">
        <v>29</v>
      </c>
      <c r="F76" s="87">
        <v>570000000</v>
      </c>
      <c r="G76" s="88">
        <v>12</v>
      </c>
      <c r="H76" s="88" t="s">
        <v>51</v>
      </c>
      <c r="I76" s="89">
        <v>0</v>
      </c>
      <c r="J76" s="90">
        <v>8.6300000000000002E-2</v>
      </c>
      <c r="K76" s="55"/>
      <c r="L76" s="55"/>
    </row>
    <row r="77" spans="2:16" x14ac:dyDescent="0.25">
      <c r="B77" s="5"/>
      <c r="C77" s="5"/>
      <c r="D77" s="85" t="s">
        <v>31</v>
      </c>
      <c r="E77" s="86" t="s">
        <v>48</v>
      </c>
      <c r="F77" s="87">
        <v>300000000</v>
      </c>
      <c r="G77" s="88">
        <v>12</v>
      </c>
      <c r="H77" s="88" t="s">
        <v>52</v>
      </c>
      <c r="I77" s="89">
        <v>0</v>
      </c>
      <c r="J77" s="90">
        <v>9.0300000000000005E-2</v>
      </c>
      <c r="K77" s="55"/>
      <c r="L77" s="55"/>
    </row>
    <row r="78" spans="2:16" x14ac:dyDescent="0.25">
      <c r="B78" s="5"/>
      <c r="C78" s="5"/>
      <c r="D78" s="85" t="s">
        <v>33</v>
      </c>
      <c r="E78" s="86" t="s">
        <v>49</v>
      </c>
      <c r="F78" s="87">
        <v>30000000</v>
      </c>
      <c r="G78" s="88">
        <v>12</v>
      </c>
      <c r="H78" s="88" t="s">
        <v>53</v>
      </c>
      <c r="I78" s="89">
        <v>0</v>
      </c>
      <c r="J78" s="90">
        <v>9.1300000000000006E-2</v>
      </c>
      <c r="K78" s="55"/>
      <c r="L78" s="55"/>
    </row>
    <row r="79" spans="2:16" x14ac:dyDescent="0.25">
      <c r="B79" s="5"/>
      <c r="C79" s="5"/>
      <c r="D79" s="85" t="s">
        <v>34</v>
      </c>
      <c r="E79" s="86" t="s">
        <v>29</v>
      </c>
      <c r="F79" s="87">
        <v>300000000</v>
      </c>
      <c r="G79" s="88">
        <v>12</v>
      </c>
      <c r="H79" s="88" t="s">
        <v>59</v>
      </c>
      <c r="I79" s="89">
        <v>0</v>
      </c>
      <c r="J79" s="90">
        <v>9.0200000000000002E-2</v>
      </c>
      <c r="K79" s="55"/>
      <c r="L79" s="55"/>
    </row>
    <row r="80" spans="2:16" x14ac:dyDescent="0.25">
      <c r="B80" s="5"/>
      <c r="C80" s="5"/>
      <c r="D80" s="85" t="s">
        <v>35</v>
      </c>
      <c r="E80" s="86" t="s">
        <v>49</v>
      </c>
      <c r="F80" s="87">
        <v>570000000</v>
      </c>
      <c r="G80" s="88">
        <v>12</v>
      </c>
      <c r="H80" s="88" t="s">
        <v>58</v>
      </c>
      <c r="I80" s="89">
        <v>0</v>
      </c>
      <c r="J80" s="90">
        <v>8.9700000000000002E-2</v>
      </c>
      <c r="K80" s="55"/>
      <c r="L80" s="55"/>
    </row>
    <row r="81" spans="2:12" x14ac:dyDescent="0.25">
      <c r="B81" s="5"/>
      <c r="C81" s="5"/>
      <c r="D81" s="85" t="s">
        <v>55</v>
      </c>
      <c r="E81" s="86" t="s">
        <v>49</v>
      </c>
      <c r="F81" s="87">
        <v>500000000</v>
      </c>
      <c r="G81" s="88">
        <v>12</v>
      </c>
      <c r="H81" s="88" t="s">
        <v>60</v>
      </c>
      <c r="I81" s="89">
        <v>0</v>
      </c>
      <c r="J81" s="90">
        <v>0.1051</v>
      </c>
      <c r="K81" s="55"/>
      <c r="L81" s="55"/>
    </row>
    <row r="82" spans="2:12" x14ac:dyDescent="0.25">
      <c r="B82" s="5"/>
      <c r="C82" s="5"/>
      <c r="D82" s="85" t="s">
        <v>56</v>
      </c>
      <c r="E82" s="86" t="s">
        <v>54</v>
      </c>
      <c r="F82" s="87">
        <v>300000000</v>
      </c>
      <c r="G82" s="88">
        <v>12</v>
      </c>
      <c r="H82" s="88" t="s">
        <v>61</v>
      </c>
      <c r="I82" s="89">
        <v>0</v>
      </c>
      <c r="J82" s="90">
        <v>0.1116</v>
      </c>
      <c r="K82" s="55"/>
      <c r="L82" s="55"/>
    </row>
    <row r="83" spans="2:12" x14ac:dyDescent="0.25">
      <c r="B83" s="5"/>
      <c r="C83" s="5"/>
      <c r="D83" s="85" t="s">
        <v>57</v>
      </c>
      <c r="E83" s="86" t="s">
        <v>54</v>
      </c>
      <c r="F83" s="87">
        <v>200000000</v>
      </c>
      <c r="G83" s="88">
        <v>12</v>
      </c>
      <c r="H83" s="88" t="s">
        <v>61</v>
      </c>
      <c r="I83" s="89">
        <v>0</v>
      </c>
      <c r="J83" s="90">
        <v>0.1116</v>
      </c>
      <c r="K83" s="55"/>
      <c r="L83" s="55"/>
    </row>
    <row r="84" spans="2:12" x14ac:dyDescent="0.25">
      <c r="B84" s="5"/>
      <c r="C84" s="5"/>
      <c r="D84" s="85" t="s">
        <v>65</v>
      </c>
      <c r="E84" s="86" t="s">
        <v>49</v>
      </c>
      <c r="F84" s="87">
        <v>500000000</v>
      </c>
      <c r="G84" s="88">
        <v>12</v>
      </c>
      <c r="H84" s="88" t="s">
        <v>58</v>
      </c>
      <c r="I84" s="89">
        <v>0</v>
      </c>
      <c r="J84" s="90">
        <v>9.0800000000000006E-2</v>
      </c>
      <c r="K84" s="55"/>
      <c r="L84" s="55"/>
    </row>
    <row r="85" spans="2:12" x14ac:dyDescent="0.25">
      <c r="B85" s="5"/>
      <c r="C85" s="5"/>
      <c r="D85" s="91" t="s">
        <v>64</v>
      </c>
      <c r="E85" s="86" t="s">
        <v>49</v>
      </c>
      <c r="F85" s="87">
        <v>500000000</v>
      </c>
      <c r="G85" s="88">
        <v>12</v>
      </c>
      <c r="H85" s="88" t="s">
        <v>66</v>
      </c>
      <c r="I85" s="89">
        <v>0</v>
      </c>
      <c r="J85" s="90">
        <v>9.1700000000000004E-2</v>
      </c>
      <c r="K85" s="55"/>
      <c r="L85" s="55"/>
    </row>
    <row r="86" spans="2:12" x14ac:dyDescent="0.25">
      <c r="B86" s="5"/>
      <c r="C86" s="5"/>
      <c r="D86" s="91" t="s">
        <v>72</v>
      </c>
      <c r="E86" s="86" t="s">
        <v>48</v>
      </c>
      <c r="F86" s="87">
        <v>100000000</v>
      </c>
      <c r="G86" s="92">
        <v>12</v>
      </c>
      <c r="H86" s="92" t="s">
        <v>59</v>
      </c>
      <c r="I86" s="89">
        <v>0</v>
      </c>
      <c r="J86" s="93">
        <v>8.9599999999999999E-2</v>
      </c>
      <c r="K86" s="55"/>
      <c r="L86" s="55"/>
    </row>
    <row r="87" spans="2:12" x14ac:dyDescent="0.25">
      <c r="B87" s="5"/>
      <c r="C87" s="5"/>
      <c r="D87" s="91" t="s">
        <v>73</v>
      </c>
      <c r="E87" s="86" t="s">
        <v>29</v>
      </c>
      <c r="F87" s="87">
        <v>300000000</v>
      </c>
      <c r="G87" s="92">
        <v>12</v>
      </c>
      <c r="H87" s="92" t="s">
        <v>70</v>
      </c>
      <c r="I87" s="89">
        <v>0</v>
      </c>
      <c r="J87" s="93">
        <v>8.5999999999999993E-2</v>
      </c>
      <c r="K87" s="55"/>
      <c r="L87" s="55"/>
    </row>
    <row r="88" spans="2:12" x14ac:dyDescent="0.25">
      <c r="B88" s="5"/>
      <c r="C88" s="5"/>
      <c r="D88" s="91" t="s">
        <v>74</v>
      </c>
      <c r="E88" s="86" t="s">
        <v>48</v>
      </c>
      <c r="F88" s="87">
        <v>200000000</v>
      </c>
      <c r="G88" s="92">
        <v>12</v>
      </c>
      <c r="H88" s="92" t="s">
        <v>71</v>
      </c>
      <c r="I88" s="89">
        <v>0</v>
      </c>
      <c r="J88" s="93">
        <v>8.2699999999999996E-2</v>
      </c>
      <c r="K88" s="55"/>
      <c r="L88" s="55"/>
    </row>
    <row r="89" spans="2:12" x14ac:dyDescent="0.25">
      <c r="B89" s="5"/>
      <c r="C89" s="5"/>
      <c r="D89" s="91" t="s">
        <v>80</v>
      </c>
      <c r="E89" s="86" t="s">
        <v>49</v>
      </c>
      <c r="F89" s="87">
        <v>900000000</v>
      </c>
      <c r="G89" s="92">
        <v>12</v>
      </c>
      <c r="H89" s="92" t="s">
        <v>59</v>
      </c>
      <c r="I89" s="89">
        <v>0</v>
      </c>
      <c r="J89" s="93">
        <v>7.8600000000000003E-2</v>
      </c>
      <c r="K89" s="55"/>
      <c r="L89" s="55"/>
    </row>
    <row r="90" spans="2:12" x14ac:dyDescent="0.25">
      <c r="B90" s="5"/>
      <c r="C90" s="5"/>
      <c r="D90" s="91" t="s">
        <v>81</v>
      </c>
      <c r="E90" s="86" t="s">
        <v>29</v>
      </c>
      <c r="F90" s="87">
        <v>500000000</v>
      </c>
      <c r="G90" s="92">
        <v>12</v>
      </c>
      <c r="H90" s="92" t="s">
        <v>91</v>
      </c>
      <c r="I90" s="89">
        <v>0</v>
      </c>
      <c r="J90" s="93">
        <v>7.7100000000000002E-2</v>
      </c>
      <c r="K90" s="55"/>
      <c r="L90" s="55"/>
    </row>
    <row r="91" spans="2:12" x14ac:dyDescent="0.25">
      <c r="B91" s="5"/>
      <c r="C91" s="5"/>
      <c r="D91" s="91" t="s">
        <v>82</v>
      </c>
      <c r="E91" s="86" t="s">
        <v>69</v>
      </c>
      <c r="F91" s="87">
        <v>700000000</v>
      </c>
      <c r="G91" s="88">
        <v>12</v>
      </c>
      <c r="H91" s="92" t="s">
        <v>85</v>
      </c>
      <c r="I91" s="89">
        <v>0</v>
      </c>
      <c r="J91" s="93">
        <v>7.9399999999999998E-2</v>
      </c>
      <c r="K91" s="55"/>
      <c r="L91" s="55"/>
    </row>
    <row r="92" spans="2:12" x14ac:dyDescent="0.25">
      <c r="B92" s="5"/>
      <c r="C92" s="5"/>
      <c r="D92" s="91" t="s">
        <v>83</v>
      </c>
      <c r="E92" s="86" t="s">
        <v>43</v>
      </c>
      <c r="F92" s="87">
        <v>300000000</v>
      </c>
      <c r="G92" s="88">
        <v>12</v>
      </c>
      <c r="H92" s="92" t="s">
        <v>52</v>
      </c>
      <c r="I92" s="89">
        <v>0</v>
      </c>
      <c r="J92" s="93">
        <v>7.8899999999999998E-2</v>
      </c>
      <c r="K92" s="55"/>
      <c r="L92" s="55"/>
    </row>
    <row r="93" spans="2:12" x14ac:dyDescent="0.25">
      <c r="B93" s="5"/>
      <c r="C93" s="5"/>
      <c r="D93" s="91" t="s">
        <v>84</v>
      </c>
      <c r="E93" s="86" t="s">
        <v>29</v>
      </c>
      <c r="F93" s="87">
        <v>300000000</v>
      </c>
      <c r="G93" s="88">
        <v>12</v>
      </c>
      <c r="H93" s="92" t="s">
        <v>86</v>
      </c>
      <c r="I93" s="89">
        <v>0</v>
      </c>
      <c r="J93" s="93">
        <v>7.7600000000000002E-2</v>
      </c>
      <c r="K93" s="55"/>
      <c r="L93" s="55"/>
    </row>
    <row r="94" spans="2:12" x14ac:dyDescent="0.25">
      <c r="B94" s="5"/>
      <c r="C94" s="5"/>
      <c r="D94" s="91" t="s">
        <v>89</v>
      </c>
      <c r="E94" s="86" t="s">
        <v>54</v>
      </c>
      <c r="F94" s="87">
        <v>422000000</v>
      </c>
      <c r="G94" s="88">
        <v>12</v>
      </c>
      <c r="H94" s="92" t="s">
        <v>87</v>
      </c>
      <c r="I94" s="89">
        <v>0</v>
      </c>
      <c r="J94" s="93">
        <v>8.9899999999999994E-2</v>
      </c>
      <c r="K94" s="55"/>
      <c r="L94" s="55"/>
    </row>
    <row r="95" spans="2:12" x14ac:dyDescent="0.25">
      <c r="B95" s="5"/>
      <c r="C95" s="5"/>
      <c r="D95" s="91" t="s">
        <v>90</v>
      </c>
      <c r="E95" s="86" t="s">
        <v>29</v>
      </c>
      <c r="F95" s="87">
        <v>78000000</v>
      </c>
      <c r="G95" s="88">
        <v>12</v>
      </c>
      <c r="H95" s="92" t="s">
        <v>86</v>
      </c>
      <c r="I95" s="89">
        <v>0</v>
      </c>
      <c r="J95" s="93">
        <v>7.7600000000000002E-2</v>
      </c>
      <c r="K95" s="43"/>
      <c r="L95" s="55"/>
    </row>
    <row r="96" spans="2:12" x14ac:dyDescent="0.25">
      <c r="B96" s="5"/>
      <c r="C96" s="5"/>
      <c r="D96" s="10"/>
      <c r="E96" s="10"/>
      <c r="F96" s="94"/>
      <c r="G96" s="94"/>
      <c r="H96" s="94"/>
      <c r="I96" s="94"/>
      <c r="J96" s="94"/>
      <c r="K96" s="94"/>
      <c r="L96" s="7"/>
    </row>
    <row r="97" spans="1:12" ht="20.25" customHeight="1" x14ac:dyDescent="0.25">
      <c r="A97" s="153" t="s">
        <v>19</v>
      </c>
      <c r="B97" s="153"/>
      <c r="C97" s="153"/>
      <c r="D97" s="153"/>
      <c r="E97" s="153"/>
      <c r="F97" s="153"/>
      <c r="G97" s="153"/>
      <c r="H97" s="153"/>
      <c r="I97" s="153"/>
      <c r="J97" s="153"/>
      <c r="K97" s="153"/>
      <c r="L97" s="153"/>
    </row>
    <row r="98" spans="1:12" ht="20.25" customHeight="1" x14ac:dyDescent="0.25">
      <c r="A98" s="153"/>
      <c r="B98" s="153"/>
      <c r="C98" s="153"/>
      <c r="D98" s="153"/>
      <c r="E98" s="153"/>
      <c r="F98" s="153"/>
      <c r="G98" s="153"/>
      <c r="H98" s="153"/>
      <c r="I98" s="153"/>
      <c r="J98" s="153"/>
      <c r="K98" s="153"/>
      <c r="L98" s="153"/>
    </row>
    <row r="99" spans="1:12" ht="20.25" customHeight="1" x14ac:dyDescent="0.25">
      <c r="A99" s="16" t="s">
        <v>37</v>
      </c>
      <c r="C99" s="16"/>
      <c r="D99" s="16"/>
      <c r="E99" s="16"/>
      <c r="F99" s="16"/>
      <c r="G99" s="16"/>
      <c r="H99" s="16"/>
      <c r="I99" s="16"/>
      <c r="J99" s="16"/>
      <c r="K99" s="16"/>
      <c r="L99" s="16"/>
    </row>
    <row r="100" spans="1:12" ht="20.25" customHeight="1" x14ac:dyDescent="0.25">
      <c r="A100" s="153" t="s">
        <v>36</v>
      </c>
      <c r="B100" s="153"/>
      <c r="C100" s="153"/>
      <c r="D100" s="153"/>
      <c r="E100" s="153"/>
      <c r="F100" s="153"/>
      <c r="G100" s="153"/>
      <c r="H100" s="153"/>
      <c r="I100" s="153"/>
      <c r="J100" s="153"/>
      <c r="K100" s="153"/>
      <c r="L100" s="153"/>
    </row>
    <row r="101" spans="1:12" ht="22.15" customHeight="1" x14ac:dyDescent="0.25">
      <c r="A101" s="153"/>
      <c r="B101" s="153"/>
      <c r="C101" s="153"/>
      <c r="D101" s="153"/>
      <c r="E101" s="153"/>
      <c r="F101" s="153"/>
      <c r="G101" s="153"/>
      <c r="H101" s="153"/>
      <c r="I101" s="153"/>
      <c r="J101" s="153"/>
      <c r="K101" s="153"/>
      <c r="L101" s="153"/>
    </row>
    <row r="102" spans="1:12" ht="20.25" customHeight="1" x14ac:dyDescent="0.25">
      <c r="A102" s="36" t="s">
        <v>42</v>
      </c>
      <c r="C102" s="33"/>
      <c r="D102" s="33"/>
      <c r="E102" s="33"/>
      <c r="F102" s="35"/>
      <c r="G102" s="33"/>
      <c r="H102" s="33"/>
      <c r="I102" s="35"/>
      <c r="J102" s="33"/>
      <c r="K102" s="33"/>
      <c r="L102" s="33"/>
    </row>
    <row r="103" spans="1:12" x14ac:dyDescent="0.25">
      <c r="A103" s="162" t="s">
        <v>75</v>
      </c>
      <c r="B103" s="162"/>
      <c r="C103" s="162"/>
      <c r="D103" s="162"/>
      <c r="E103" s="162"/>
      <c r="F103" s="162"/>
      <c r="G103" s="162"/>
      <c r="H103" s="162"/>
      <c r="I103" s="162"/>
      <c r="J103" s="162"/>
      <c r="K103" s="162"/>
      <c r="L103" s="162"/>
    </row>
    <row r="104" spans="1:12" ht="20.25" customHeight="1" x14ac:dyDescent="0.25">
      <c r="A104" s="163" t="s">
        <v>76</v>
      </c>
      <c r="B104" s="163"/>
      <c r="C104" s="163"/>
      <c r="D104" s="163"/>
      <c r="E104" s="163"/>
      <c r="F104" s="163"/>
      <c r="G104" s="163"/>
      <c r="H104" s="163"/>
      <c r="I104" s="163"/>
      <c r="J104" s="163"/>
      <c r="K104" s="163"/>
      <c r="L104" s="163"/>
    </row>
    <row r="105" spans="1:12" ht="12.6" customHeight="1" x14ac:dyDescent="0.25">
      <c r="A105" s="163"/>
      <c r="B105" s="163"/>
      <c r="C105" s="163"/>
      <c r="D105" s="163"/>
      <c r="E105" s="163"/>
      <c r="F105" s="163"/>
      <c r="G105" s="163"/>
      <c r="H105" s="163"/>
      <c r="I105" s="163"/>
      <c r="J105" s="163"/>
      <c r="K105" s="163"/>
      <c r="L105" s="163"/>
    </row>
    <row r="106" spans="1:12" ht="20.25" customHeight="1" x14ac:dyDescent="0.25">
      <c r="A106" s="84"/>
      <c r="B106" s="84"/>
      <c r="C106" s="84"/>
      <c r="D106" s="84"/>
      <c r="E106" s="84"/>
      <c r="F106" s="84"/>
      <c r="G106" s="84"/>
      <c r="H106" s="84"/>
      <c r="I106" s="84"/>
      <c r="J106" s="84"/>
      <c r="K106" s="84"/>
      <c r="L106" s="84"/>
    </row>
  </sheetData>
  <mergeCells count="18">
    <mergeCell ref="P63:P64"/>
    <mergeCell ref="B2:L2"/>
    <mergeCell ref="B3:L3"/>
    <mergeCell ref="B4:L4"/>
    <mergeCell ref="B5:L5"/>
    <mergeCell ref="B6:E6"/>
    <mergeCell ref="A97:L98"/>
    <mergeCell ref="A100:L101"/>
    <mergeCell ref="A103:L103"/>
    <mergeCell ref="A104:L105"/>
    <mergeCell ref="P65:P66"/>
    <mergeCell ref="L67:L70"/>
    <mergeCell ref="D74:E75"/>
    <mergeCell ref="F74:F75"/>
    <mergeCell ref="G74:G75"/>
    <mergeCell ref="H74:H75"/>
    <mergeCell ref="I74:I75"/>
    <mergeCell ref="J74:J75"/>
  </mergeCells>
  <pageMargins left="0.23622047244094488" right="0.23622047244094488" top="0.74803149606299213" bottom="0.74803149606299213" header="0.31496062992125984" footer="0.31496062992125984"/>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2TRIM 2025 -Formato 2</vt:lpstr>
      <vt:lpstr>2019 Trim 4-Formato 2 Criterios</vt:lpstr>
      <vt:lpstr>'2TRIM 2025 -Formato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LAF Denisse Ortega Aragon</dc:creator>
  <cp:lastModifiedBy>Andrea Marcela Garcia Salas</cp:lastModifiedBy>
  <cp:lastPrinted>2025-01-30T19:49:58Z</cp:lastPrinted>
  <dcterms:created xsi:type="dcterms:W3CDTF">2016-10-20T14:21:00Z</dcterms:created>
  <dcterms:modified xsi:type="dcterms:W3CDTF">2026-04-16T19:29:36Z</dcterms:modified>
</cp:coreProperties>
</file>