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110" windowHeight="9000"/>
  </bookViews>
  <sheets>
    <sheet name="2017 Trimestre 2-Formato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N15" i="1" l="1"/>
  <c r="K18" i="1"/>
  <c r="K17" i="1"/>
  <c r="K9" i="1"/>
  <c r="K10" i="1"/>
  <c r="K11" i="1"/>
  <c r="J51" i="1" l="1"/>
  <c r="I51" i="1" s="1"/>
  <c r="J50" i="1"/>
  <c r="I50" i="1" s="1"/>
  <c r="J49" i="1"/>
  <c r="I49" i="1" s="1"/>
  <c r="J48" i="1"/>
  <c r="I48" i="1"/>
  <c r="J44" i="1"/>
  <c r="J42" i="1"/>
  <c r="J41" i="1"/>
  <c r="F38" i="1"/>
  <c r="J37" i="1"/>
  <c r="L36" i="1"/>
  <c r="K36" i="1"/>
  <c r="I36" i="1"/>
  <c r="H36" i="1"/>
  <c r="G36" i="1"/>
  <c r="F36" i="1"/>
  <c r="J36" i="1" s="1"/>
  <c r="J35" i="1"/>
  <c r="J34" i="1"/>
  <c r="J33" i="1"/>
  <c r="J32" i="1"/>
  <c r="L31" i="1"/>
  <c r="K31" i="1"/>
  <c r="I31" i="1"/>
  <c r="H31" i="1"/>
  <c r="G31" i="1"/>
  <c r="F31" i="1"/>
  <c r="J31" i="1" s="1"/>
  <c r="K29" i="1"/>
  <c r="J29" i="1"/>
  <c r="K28" i="1"/>
  <c r="J28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L18" i="1"/>
  <c r="L17" i="1" s="1"/>
  <c r="I18" i="1"/>
  <c r="H18" i="1"/>
  <c r="H17" i="1" s="1"/>
  <c r="G18" i="1"/>
  <c r="F18" i="1"/>
  <c r="I17" i="1"/>
  <c r="G17" i="1"/>
  <c r="L15" i="1"/>
  <c r="K15" i="1"/>
  <c r="J15" i="1"/>
  <c r="I15" i="1"/>
  <c r="H15" i="1"/>
  <c r="G15" i="1"/>
  <c r="F15" i="1"/>
  <c r="L13" i="1"/>
  <c r="K13" i="1"/>
  <c r="K8" i="1" s="1"/>
  <c r="J13" i="1"/>
  <c r="I13" i="1"/>
  <c r="H13" i="1"/>
  <c r="F13" i="1"/>
  <c r="L11" i="1"/>
  <c r="H11" i="1"/>
  <c r="F11" i="1"/>
  <c r="F10" i="1" s="1"/>
  <c r="L10" i="1"/>
  <c r="L9" i="1" s="1"/>
  <c r="L8" i="1" s="1"/>
  <c r="I10" i="1"/>
  <c r="I9" i="1" s="1"/>
  <c r="I8" i="1" s="1"/>
  <c r="I7" i="1" s="1"/>
  <c r="I39" i="1" s="1"/>
  <c r="H10" i="1"/>
  <c r="H9" i="1" s="1"/>
  <c r="H8" i="1" s="1"/>
  <c r="G10" i="1"/>
  <c r="G9" i="1" s="1"/>
  <c r="G8" i="1" s="1"/>
  <c r="G7" i="1" s="1"/>
  <c r="G39" i="1" s="1"/>
  <c r="J11" i="1" l="1"/>
  <c r="J18" i="1"/>
  <c r="J17" i="1" s="1"/>
  <c r="H7" i="1"/>
  <c r="H39" i="1" s="1"/>
  <c r="F17" i="1"/>
  <c r="L7" i="1"/>
  <c r="L39" i="1" s="1"/>
  <c r="K7" i="1"/>
  <c r="K39" i="1" s="1"/>
  <c r="F9" i="1"/>
  <c r="J10" i="1"/>
  <c r="J9" i="1" l="1"/>
  <c r="J8" i="1" s="1"/>
  <c r="J7" i="1" s="1"/>
  <c r="J39" i="1" s="1"/>
  <c r="F8" i="1"/>
  <c r="F7" i="1" s="1"/>
  <c r="F39" i="1" s="1"/>
</calcChain>
</file>

<file path=xl/sharedStrings.xml><?xml version="1.0" encoding="utf-8"?>
<sst xmlns="http://schemas.openxmlformats.org/spreadsheetml/2006/main" count="76" uniqueCount="64">
  <si>
    <t>Formato 2  Informe Analítico de la Deuda Pública y Otros Pasivos - LDF</t>
  </si>
  <si>
    <t>Gobierno del Estado de Chihuahua</t>
  </si>
  <si>
    <t>Informe Analítico de la Deuda Pública y Otros Pasivos - LDF</t>
  </si>
  <si>
    <t>Del 1 de abril al 30 de junio de 2017</t>
  </si>
  <si>
    <t>(PESOS)</t>
  </si>
  <si>
    <t xml:space="preserve">Denominación de la Deuda Pública y Otros Pasivos (c) </t>
  </si>
  <si>
    <t>Saldo al 31 de marzo de 2017 (d)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</si>
  <si>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</si>
  <si>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</si>
  <si>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</si>
  <si>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</si>
  <si>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</si>
  <si>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</si>
  <si>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1. Deuda Pública (1=A+B)</t>
  </si>
  <si>
    <t>A. Corto Plazo (A=a1+a2+a3)</t>
  </si>
  <si>
    <t>a1) Instituciones de Crédito</t>
  </si>
  <si>
    <t>MULTIVA</t>
  </si>
  <si>
    <t>a2) Títulos y Valores</t>
  </si>
  <si>
    <t>a3) Arrendamientos Financieros</t>
  </si>
  <si>
    <t>B. Largo Plazo (B=b1+b2+b3)</t>
  </si>
  <si>
    <t>b1) Instituciones de Crédito</t>
  </si>
  <si>
    <t>INTERACCIONES</t>
  </si>
  <si>
    <t>BBVA BANCOMER 1716</t>
  </si>
  <si>
    <t>BBVA BANCOMER 2028</t>
  </si>
  <si>
    <t>BBVA BANCOMER 1380</t>
  </si>
  <si>
    <t>BANORTE</t>
  </si>
  <si>
    <t>SANTANDER</t>
  </si>
  <si>
    <t>INBURSA 5000</t>
  </si>
  <si>
    <t>INBURSA 1160</t>
  </si>
  <si>
    <t>b2) Títulos y Valores</t>
  </si>
  <si>
    <t>b3) Arrendamientos Financieros</t>
  </si>
  <si>
    <t>2. Otros Pasivos</t>
  </si>
  <si>
    <t>3. Total de la Deuda Pública y Otros Pasivos
(3=1+2)</t>
  </si>
  <si>
    <t>4. Deuda Contingente * (informativo)</t>
  </si>
  <si>
    <t>****</t>
  </si>
  <si>
    <t>A.</t>
  </si>
  <si>
    <t>HSBC</t>
  </si>
  <si>
    <t>B.</t>
  </si>
  <si>
    <t>***</t>
  </si>
  <si>
    <t>C.</t>
  </si>
  <si>
    <t>INBURSA</t>
  </si>
  <si>
    <t>D.</t>
  </si>
  <si>
    <t>Emision Bursatil ISN</t>
  </si>
  <si>
    <t>E.</t>
  </si>
  <si>
    <t>Emision Bursatil PEAJE</t>
  </si>
  <si>
    <t>5. Valor de Instrumentos Bono Cupón Cero ** (Informativo)</t>
  </si>
  <si>
    <t>BANOBRAS</t>
  </si>
  <si>
    <t xml:space="preserve">BANOBRAS </t>
  </si>
  <si>
    <t>Obligaciones a Corto Plazo (k)</t>
  </si>
  <si>
    <t>Monto
Contratado (l)</t>
  </si>
  <si>
    <r>
      <t xml:space="preserve">Plazo Pactado </t>
    </r>
    <r>
      <rPr>
        <b/>
        <sz val="9"/>
        <color theme="0"/>
        <rFont val="Calibri"/>
        <family val="2"/>
        <scheme val="minor"/>
      </rPr>
      <t>(m)</t>
    </r>
  </si>
  <si>
    <t>Tasa de Interés
(n)</t>
  </si>
  <si>
    <t>Comisiones y
Costos
Relacionados (o)</t>
  </si>
  <si>
    <t>Tasa Efectiva
(p)</t>
  </si>
  <si>
    <t>Multiva</t>
  </si>
  <si>
    <t>TIIE + 1.25%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</si>
  <si>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</si>
  <si>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** Se refiere al valor del Bono Cupón Cero que respalda el pago de los créditos asociados al mismo (Activo). El pago de comisiones corresponde a la custodia y administración de valores del Cupón.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</si>
  <si>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</si>
  <si>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**** Deuda contratada por la Comision Estatal de Vivienda, Suelo e Infraestructura el servicio de la Deuda es pagada con ingresos propios del organismo, el Estado solo es Deudor Solidario.</t>
  </si>
  <si>
    <t>C.P. OSCAR RUIZ SUAREZ</t>
  </si>
  <si>
    <t>C.P. MANUEL JOSE NAVARRO BACA</t>
  </si>
  <si>
    <t>DIRECTOR DE CONTABILIDAD GUBERNAMENTAL</t>
  </si>
  <si>
    <t>JEFE DE DEPARTAMENTO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</si>
</sst>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8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</cellStyleXfs>
  <cellXfs count="80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164" fontId="8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vertical="top" wrapText="1"/>
    </xf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0" fontId="0" fillId="0" borderId="4" xfId="0" applyFill="1" applyBorder="1"/>
    <xf numFmtId="0" fontId="0" fillId="0" borderId="0" xfId="0" applyFill="1" applyBorder="1" applyAlignme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0" fillId="0" borderId="6" xfId="1" applyNumberFormat="1" applyFont="1" applyFill="1" applyBorder="1"/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164" fontId="12" fillId="0" borderId="0" xfId="1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/>
    </xf>
    <xf numFmtId="0" fontId="0" fillId="0" borderId="0" xfId="0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5" fontId="8" fillId="0" borderId="8" xfId="2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4" fontId="10" fillId="0" borderId="0" xfId="1" applyNumberFormat="1" applyFont="1" applyFill="1" applyBorder="1"/>
    <xf numFmtId="164" fontId="0" fillId="0" borderId="0" xfId="0" applyNumberFormat="1"/>
    <xf numFmtId="0" fontId="16" fillId="0" borderId="0" xfId="0" applyFont="1" applyFill="1"/>
    <xf numFmtId="164" fontId="0" fillId="0" borderId="0" xfId="1" applyNumberFormat="1" applyFont="1" applyFill="1"/>
    <xf numFmtId="0" fontId="0" fillId="0" borderId="9" xfId="0" applyFill="1" applyBorder="1"/>
    <xf numFmtId="0" fontId="0" fillId="0" borderId="0" xfId="0" applyAlignment="1"/>
    <xf numFmtId="0" fontId="13" fillId="0" borderId="0" xfId="0" applyFont="1" applyFill="1" applyBorder="1" applyAlignment="1">
      <alignment vertical="center"/>
    </xf>
    <xf numFmtId="43" fontId="0" fillId="0" borderId="0" xfId="1" applyFont="1" applyFill="1" applyBorder="1"/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164" fontId="0" fillId="0" borderId="11" xfId="1" applyNumberFormat="1" applyFont="1" applyFill="1" applyBorder="1"/>
    <xf numFmtId="164" fontId="0" fillId="0" borderId="9" xfId="1" applyNumberFormat="1" applyFont="1" applyFill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64" fontId="0" fillId="0" borderId="0" xfId="1" applyNumberFormat="1" applyFont="1" applyBorder="1"/>
    <xf numFmtId="0" fontId="0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164" fontId="0" fillId="0" borderId="11" xfId="1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left" vertical="center" wrapText="1"/>
    </xf>
    <xf numFmtId="10" fontId="0" fillId="0" borderId="9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0" fillId="0" borderId="5" xfId="1" applyNumberFormat="1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43" fontId="0" fillId="0" borderId="0" xfId="0" applyNumberFormat="1"/>
  </cellXfs>
  <cellStyles count="6">
    <cellStyle name="Millares" xfId="1" builtinId="3"/>
    <cellStyle name="Moneda" xfId="2" builtinId="4"/>
    <cellStyle name="Moneda 2" xfId="4"/>
    <cellStyle name="Normal" xfId="0" builtinId="0"/>
    <cellStyle name="Normal 3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/INFORME%20DE%20LA%20DEUDA%20PUBLICA%20Y%20OTROS%20PASIVOS%20%20LEY%20DISCIPLINA%20FINANCIERA/2017/2017%20Info%20Analitico%20de%20la%20Deuda%20Publica%20y%20Otros%20Pasivos%20LD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34%20ISN%203000%20mdp/Tabla%20amortizacion%20Emision%20Bursaltil%20IS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 "/>
      <sheetName val="Tablas de amortizacion corto 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F15">
            <v>0</v>
          </cell>
        </row>
      </sheetData>
      <sheetData sheetId="16">
        <row r="17">
          <cell r="F17">
            <v>166666666.66</v>
          </cell>
        </row>
      </sheetData>
      <sheetData sheetId="17">
        <row r="12">
          <cell r="E12">
            <v>500000000</v>
          </cell>
        </row>
      </sheetData>
      <sheetData sheetId="18">
        <row r="12">
          <cell r="F12">
            <v>250000000</v>
          </cell>
        </row>
      </sheetData>
      <sheetData sheetId="19">
        <row r="12">
          <cell r="F12">
            <v>0</v>
          </cell>
        </row>
      </sheetData>
      <sheetData sheetId="20">
        <row r="12">
          <cell r="F12">
            <v>0</v>
          </cell>
        </row>
      </sheetData>
      <sheetData sheetId="21"/>
      <sheetData sheetId="22"/>
      <sheetData sheetId="23"/>
      <sheetData sheetId="24"/>
      <sheetData sheetId="25">
        <row r="12">
          <cell r="F12">
            <v>1800000000</v>
          </cell>
        </row>
        <row r="16">
          <cell r="H16">
            <v>1050000000</v>
          </cell>
        </row>
        <row r="17">
          <cell r="G17">
            <v>150000000</v>
          </cell>
          <cell r="K17">
            <v>7400959.9999999991</v>
          </cell>
        </row>
        <row r="18">
          <cell r="G18">
            <v>150000000</v>
          </cell>
          <cell r="K18">
            <v>5904037.5000000009</v>
          </cell>
        </row>
        <row r="19">
          <cell r="G19">
            <v>150000000</v>
          </cell>
          <cell r="K19">
            <v>5248187.5</v>
          </cell>
        </row>
      </sheetData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 (2)"/>
      <sheetName val="2028 BBVA (3)"/>
      <sheetName val="1380 BBVA"/>
      <sheetName val="4500 Interacciones"/>
      <sheetName val="1400  Multiva"/>
      <sheetName val="Banorte 1,995mdp"/>
      <sheetName val="Banorte 1,320mdp"/>
      <sheetName val="Santander 1,000"/>
      <sheetName val="3000 Banobras"/>
      <sheetName val="Hoja3"/>
      <sheetName val="1716 BBVA"/>
      <sheetName val="2028 BBVA"/>
    </sheetNames>
    <sheetDataSet>
      <sheetData sheetId="0">
        <row r="32">
          <cell r="K32">
            <v>1685255678.9800003</v>
          </cell>
        </row>
      </sheetData>
      <sheetData sheetId="1">
        <row r="32">
          <cell r="K32">
            <v>1992006998.4700003</v>
          </cell>
        </row>
      </sheetData>
      <sheetData sheetId="2">
        <row r="32">
          <cell r="K32">
            <v>1355185117.7999997</v>
          </cell>
        </row>
        <row r="48">
          <cell r="I48">
            <v>8698312.2340834551</v>
          </cell>
        </row>
        <row r="49">
          <cell r="I49">
            <v>9270619.1102881301</v>
          </cell>
        </row>
        <row r="50">
          <cell r="I50">
            <v>10167145.511189329</v>
          </cell>
        </row>
      </sheetData>
      <sheetData sheetId="3">
        <row r="32">
          <cell r="K32">
            <v>4419081905.9400005</v>
          </cell>
        </row>
        <row r="48">
          <cell r="I48">
            <v>29592322.965373863</v>
          </cell>
        </row>
        <row r="49">
          <cell r="I49">
            <v>31499545.20035816</v>
          </cell>
        </row>
        <row r="50">
          <cell r="I50">
            <v>34506160.324997701</v>
          </cell>
        </row>
      </sheetData>
      <sheetData sheetId="4">
        <row r="33">
          <cell r="K33">
            <v>1358770926.9099998</v>
          </cell>
        </row>
        <row r="49">
          <cell r="I49">
            <v>9238803.4490130153</v>
          </cell>
        </row>
        <row r="50">
          <cell r="I50">
            <v>9801102.1266639996</v>
          </cell>
        </row>
        <row r="51">
          <cell r="I51">
            <v>10717703.573764266</v>
          </cell>
        </row>
      </sheetData>
      <sheetData sheetId="5">
        <row r="20">
          <cell r="K20">
            <v>1977933813.9899998</v>
          </cell>
        </row>
        <row r="36">
          <cell r="I36">
            <v>12565740.950979711</v>
          </cell>
        </row>
        <row r="37">
          <cell r="I37">
            <v>13399794.648172269</v>
          </cell>
        </row>
        <row r="38">
          <cell r="I38">
            <v>14703147.613064889</v>
          </cell>
        </row>
      </sheetData>
      <sheetData sheetId="6">
        <row r="8">
          <cell r="K8">
            <v>1319466228.72</v>
          </cell>
        </row>
        <row r="24">
          <cell r="I24">
            <v>8187474.6466864021</v>
          </cell>
        </row>
        <row r="25">
          <cell r="I25">
            <v>8739021.2407122348</v>
          </cell>
        </row>
        <row r="26">
          <cell r="I26">
            <v>9597235.1325504016</v>
          </cell>
        </row>
      </sheetData>
      <sheetData sheetId="7">
        <row r="20">
          <cell r="K20">
            <v>991374094.12999976</v>
          </cell>
        </row>
        <row r="36">
          <cell r="I36">
            <v>5903665.0792480595</v>
          </cell>
        </row>
        <row r="37">
          <cell r="I37">
            <v>6308470.5063471999</v>
          </cell>
        </row>
        <row r="38">
          <cell r="I38">
            <v>6934947.3323647995</v>
          </cell>
        </row>
      </sheetData>
      <sheetData sheetId="8"/>
      <sheetData sheetId="9"/>
      <sheetData sheetId="10">
        <row r="44">
          <cell r="K44">
            <v>1666508115.05</v>
          </cell>
        </row>
        <row r="48">
          <cell r="I48">
            <v>10816883.905767785</v>
          </cell>
        </row>
        <row r="49">
          <cell r="I49">
            <v>11528582.551614534</v>
          </cell>
        </row>
        <row r="50">
          <cell r="I50">
            <v>12643468.0301072</v>
          </cell>
        </row>
      </sheetData>
      <sheetData sheetId="11">
        <row r="44">
          <cell r="K44">
            <v>1969846990.9100001</v>
          </cell>
        </row>
        <row r="48">
          <cell r="I48">
            <v>12785780.051342014</v>
          </cell>
        </row>
        <row r="49">
          <cell r="I49">
            <v>13627022.541141335</v>
          </cell>
        </row>
        <row r="50">
          <cell r="I50">
            <v>14944840.189364802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20">
          <cell r="K20">
            <v>4656953230.5700006</v>
          </cell>
        </row>
        <row r="36">
          <cell r="I36">
            <v>37487321.915352367</v>
          </cell>
        </row>
        <row r="37">
          <cell r="I37">
            <v>34731331.198980875</v>
          </cell>
        </row>
        <row r="38">
          <cell r="I38">
            <v>36863490.141574048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  <sheetName val="1160 inbursa 2014-2016"/>
      <sheetName val="Tabla de amortización Inbursa 1"/>
    </sheetNames>
    <sheetDataSet>
      <sheetData sheetId="0"/>
      <sheetData sheetId="1"/>
      <sheetData sheetId="2">
        <row r="18">
          <cell r="K18">
            <v>982657160.01999986</v>
          </cell>
        </row>
        <row r="34">
          <cell r="I34">
            <v>7910147.1428138781</v>
          </cell>
        </row>
        <row r="35">
          <cell r="I35">
            <v>7328609.4128191555</v>
          </cell>
        </row>
        <row r="36">
          <cell r="I36">
            <v>7778513.2764766486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e 1-Formato 2"/>
      <sheetName val="Trimestre 2-Formato 2"/>
      <sheetName val="Trimestre 3-Formato 2"/>
      <sheetName val="2017 Trimestre 1-Formato 2"/>
      <sheetName val="2017 Trimestre 2-Formato 2"/>
      <sheetName val="Formato 2  ANUAL"/>
      <sheetName val="Formato Cuentas"/>
      <sheetName val="CORTO PLAZO"/>
      <sheetName val="Formato 3"/>
    </sheetNames>
    <sheetDataSet>
      <sheetData sheetId="0"/>
      <sheetData sheetId="1"/>
      <sheetData sheetId="2"/>
      <sheetData sheetId="3">
        <row r="38">
          <cell r="J38">
            <v>6214196552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634"/>
      <sheetName val="Hoja1"/>
    </sheetNames>
    <sheetDataSet>
      <sheetData sheetId="0">
        <row r="28">
          <cell r="N28">
            <v>2625149999</v>
          </cell>
        </row>
        <row r="34">
          <cell r="N34">
            <v>2399699999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bras 1400"/>
      <sheetName val="Banobras 1200"/>
      <sheetName val="Banobras 636.92"/>
      <sheetName val="Banobras 102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>
        <row r="49">
          <cell r="L49">
            <v>954083200</v>
          </cell>
        </row>
        <row r="67">
          <cell r="L67">
            <v>907131400</v>
          </cell>
        </row>
      </sheetData>
      <sheetData sheetId="1">
        <row r="54">
          <cell r="M54">
            <v>828648000</v>
          </cell>
        </row>
        <row r="72">
          <cell r="M72">
            <v>789255600</v>
          </cell>
        </row>
      </sheetData>
      <sheetData sheetId="2">
        <row r="42">
          <cell r="I42">
            <v>637014515</v>
          </cell>
        </row>
        <row r="60">
          <cell r="K60">
            <v>427906219.25999999</v>
          </cell>
        </row>
      </sheetData>
      <sheetData sheetId="3">
        <row r="40">
          <cell r="J40">
            <v>722585340</v>
          </cell>
        </row>
        <row r="58">
          <cell r="J58">
            <v>690977580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74"/>
  <sheetViews>
    <sheetView showGridLines="0" tabSelected="1" zoomScale="80" zoomScaleNormal="80" workbookViewId="0">
      <pane xSplit="5" ySplit="6" topLeftCell="F7" activePane="bottomRight" state="frozen"/>
      <selection activeCell="G84" sqref="G84"/>
      <selection pane="topRight" activeCell="G84" sqref="G84"/>
      <selection pane="bottomLeft" activeCell="G84" sqref="G84"/>
      <selection pane="bottomRight" activeCell="N23" sqref="N23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29" customWidth="1"/>
    <col min="6" max="6" width="18.140625" bestFit="1" customWidth="1"/>
    <col min="7" max="7" width="15.7109375" bestFit="1" customWidth="1"/>
    <col min="8" max="8" width="15.28515625" customWidth="1"/>
    <col min="9" max="9" width="16" bestFit="1" customWidth="1"/>
    <col min="10" max="10" width="17.28515625" bestFit="1" customWidth="1"/>
    <col min="11" max="11" width="17.5703125" customWidth="1"/>
    <col min="12" max="12" width="16.7109375" customWidth="1"/>
    <col min="13" max="13" width="4.5703125" customWidth="1"/>
    <col min="14" max="14" width="16" bestFit="1" customWidth="1"/>
  </cols>
  <sheetData>
    <row r="1" spans="1:14" s="3" customFormat="1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4" customFormat="1" ht="18" x14ac:dyDescent="0.3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s="4" customFormat="1" ht="17.25" x14ac:dyDescent="0.25">
      <c r="B3" s="72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4" s="4" customFormat="1" ht="15.6" x14ac:dyDescent="0.3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4" s="4" customFormat="1" ht="14.45" x14ac:dyDescent="0.3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4" ht="67.5" customHeight="1" x14ac:dyDescent="0.25">
      <c r="B6" s="75" t="s">
        <v>5</v>
      </c>
      <c r="C6" s="76"/>
      <c r="D6" s="76"/>
      <c r="E6" s="76"/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1:14" x14ac:dyDescent="0.25">
      <c r="B7" s="6" t="s">
        <v>13</v>
      </c>
      <c r="C7" s="7"/>
      <c r="D7" s="7"/>
      <c r="E7" s="7"/>
      <c r="F7" s="8">
        <f t="shared" ref="F7:L7" si="0">SUM(F8,F17)</f>
        <v>21497493767.25</v>
      </c>
      <c r="G7" s="8">
        <f t="shared" si="0"/>
        <v>0</v>
      </c>
      <c r="H7" s="8">
        <f t="shared" si="0"/>
        <v>514307435.89999998</v>
      </c>
      <c r="I7" s="8">
        <f t="shared" si="0"/>
        <v>0</v>
      </c>
      <c r="J7" s="8">
        <f t="shared" si="0"/>
        <v>20983186331.349998</v>
      </c>
      <c r="K7" s="8">
        <f t="shared" si="0"/>
        <v>466830387.00321245</v>
      </c>
      <c r="L7" s="9">
        <f t="shared" si="0"/>
        <v>0</v>
      </c>
    </row>
    <row r="8" spans="1:14" ht="14.45" x14ac:dyDescent="0.3">
      <c r="B8" s="10"/>
      <c r="C8" s="11" t="s">
        <v>14</v>
      </c>
      <c r="D8" s="12"/>
      <c r="E8" s="12"/>
      <c r="F8" s="13">
        <f t="shared" ref="F8:L8" si="1">SUM(F9,F13,F15)</f>
        <v>1050000000</v>
      </c>
      <c r="G8" s="14">
        <f t="shared" si="1"/>
        <v>0</v>
      </c>
      <c r="H8" s="14">
        <f t="shared" si="1"/>
        <v>450000000</v>
      </c>
      <c r="I8" s="14">
        <f t="shared" si="1"/>
        <v>0</v>
      </c>
      <c r="J8" s="14">
        <f t="shared" si="1"/>
        <v>600000000</v>
      </c>
      <c r="K8" s="14">
        <f>SUM(K9,K13,K15)</f>
        <v>18553185</v>
      </c>
      <c r="L8" s="15">
        <f t="shared" si="1"/>
        <v>0</v>
      </c>
    </row>
    <row r="9" spans="1:14" x14ac:dyDescent="0.25">
      <c r="B9" s="16"/>
      <c r="C9" s="17"/>
      <c r="D9" s="18" t="s">
        <v>15</v>
      </c>
      <c r="E9" s="19"/>
      <c r="F9" s="13">
        <f>SUM(F10)</f>
        <v>1050000000</v>
      </c>
      <c r="G9" s="14">
        <f>SUM(G10)</f>
        <v>0</v>
      </c>
      <c r="H9" s="14">
        <f>SUM(H10)</f>
        <v>450000000</v>
      </c>
      <c r="I9" s="14">
        <f>SUM(I10)</f>
        <v>0</v>
      </c>
      <c r="J9" s="14">
        <f>F9+G9-H9+I9</f>
        <v>600000000</v>
      </c>
      <c r="K9" s="14">
        <f>SUM(K10)</f>
        <v>18553185</v>
      </c>
      <c r="L9" s="20">
        <f>SUM(L10)</f>
        <v>0</v>
      </c>
    </row>
    <row r="10" spans="1:14" ht="14.45" x14ac:dyDescent="0.3">
      <c r="B10" s="21"/>
      <c r="C10" s="22"/>
      <c r="D10" s="19"/>
      <c r="E10" s="18" t="s">
        <v>16</v>
      </c>
      <c r="F10" s="14">
        <f>SUM(F11:F11)</f>
        <v>1050000000</v>
      </c>
      <c r="G10" s="14">
        <f t="shared" ref="G10" si="2">SUM(G11:G11)</f>
        <v>0</v>
      </c>
      <c r="H10" s="14">
        <f>SUM(H11:H11)</f>
        <v>450000000</v>
      </c>
      <c r="I10" s="14">
        <f t="shared" ref="I10" si="3">SUM(I11:I11)</f>
        <v>0</v>
      </c>
      <c r="J10" s="14">
        <f>+F10+G10-H10+I10</f>
        <v>600000000</v>
      </c>
      <c r="K10" s="14">
        <f>SUM(K11:K11)</f>
        <v>18553185</v>
      </c>
      <c r="L10" s="20">
        <f>SUM(L11:L11)</f>
        <v>0</v>
      </c>
    </row>
    <row r="11" spans="1:14" s="23" customFormat="1" ht="15" customHeight="1" outlineLevel="1" x14ac:dyDescent="0.3">
      <c r="B11" s="21"/>
      <c r="C11" s="22"/>
      <c r="D11" s="19"/>
      <c r="E11" s="18"/>
      <c r="F11" s="14">
        <f>'[1]Multiva $1800 '!$H$16</f>
        <v>1050000000</v>
      </c>
      <c r="G11" s="14">
        <v>0</v>
      </c>
      <c r="H11" s="14">
        <f>SUM('[1]Multiva $1800 '!$G$17:$G$19)</f>
        <v>450000000</v>
      </c>
      <c r="I11" s="14">
        <v>0</v>
      </c>
      <c r="J11" s="14">
        <f>+F11+G11-H11+I11</f>
        <v>600000000</v>
      </c>
      <c r="K11" s="14">
        <f>SUM('[1]Multiva $1800 '!$K$17:$K$19)</f>
        <v>18553185</v>
      </c>
      <c r="L11" s="20">
        <f>G11*0.4%*1.16</f>
        <v>0</v>
      </c>
    </row>
    <row r="12" spans="1:14" s="23" customFormat="1" ht="15" customHeight="1" x14ac:dyDescent="0.3">
      <c r="B12" s="21"/>
      <c r="C12" s="22"/>
      <c r="D12" s="19"/>
      <c r="E12" s="18"/>
      <c r="F12" s="14"/>
      <c r="G12" s="14"/>
      <c r="H12" s="14"/>
      <c r="I12" s="14"/>
      <c r="J12" s="14"/>
      <c r="K12" s="14"/>
      <c r="L12" s="20"/>
    </row>
    <row r="13" spans="1:14" x14ac:dyDescent="0.25">
      <c r="B13" s="21"/>
      <c r="C13" s="22"/>
      <c r="D13" s="22" t="s">
        <v>17</v>
      </c>
      <c r="E13" s="19"/>
      <c r="F13" s="24">
        <f>SUM(F14)</f>
        <v>0</v>
      </c>
      <c r="G13" s="14">
        <v>0</v>
      </c>
      <c r="H13" s="14">
        <f t="shared" ref="H13:L13" si="4">SUM(H14)</f>
        <v>0</v>
      </c>
      <c r="I13" s="14">
        <f t="shared" si="4"/>
        <v>0</v>
      </c>
      <c r="J13" s="14">
        <f>SUM(J14)</f>
        <v>0</v>
      </c>
      <c r="K13" s="14">
        <f t="shared" si="4"/>
        <v>0</v>
      </c>
      <c r="L13" s="20">
        <f t="shared" si="4"/>
        <v>0</v>
      </c>
      <c r="N13" s="79"/>
    </row>
    <row r="14" spans="1:14" ht="14.45" outlineLevel="1" x14ac:dyDescent="0.3">
      <c r="B14" s="21"/>
      <c r="C14" s="22"/>
      <c r="D14" s="22"/>
      <c r="E14" s="19"/>
      <c r="F14" s="24"/>
      <c r="G14" s="14"/>
      <c r="H14" s="14"/>
      <c r="I14" s="14"/>
      <c r="J14" s="14"/>
      <c r="K14" s="14"/>
      <c r="L14" s="20"/>
    </row>
    <row r="15" spans="1:14" ht="14.45" x14ac:dyDescent="0.3">
      <c r="B15" s="16"/>
      <c r="C15" s="22"/>
      <c r="D15" s="22" t="s">
        <v>18</v>
      </c>
      <c r="E15" s="19"/>
      <c r="F15" s="24">
        <f>SUM(F16)</f>
        <v>0</v>
      </c>
      <c r="G15" s="14">
        <f t="shared" ref="G15:L15" si="5">SUM(G16)</f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20">
        <f t="shared" si="5"/>
        <v>0</v>
      </c>
      <c r="N15" s="40">
        <f>K11+K18+K41+K42+K44+K48+K50+K49+K51</f>
        <v>626821502.97341835</v>
      </c>
    </row>
    <row r="16" spans="1:14" ht="14.45" outlineLevel="1" x14ac:dyDescent="0.3">
      <c r="B16" s="16"/>
      <c r="C16" s="22"/>
      <c r="D16" s="22"/>
      <c r="E16" s="19"/>
      <c r="F16" s="24"/>
      <c r="G16" s="14"/>
      <c r="H16" s="14"/>
      <c r="I16" s="14"/>
      <c r="J16" s="14"/>
      <c r="K16" s="14"/>
      <c r="L16" s="20"/>
    </row>
    <row r="17" spans="2:14" ht="14.45" x14ac:dyDescent="0.3">
      <c r="B17" s="25"/>
      <c r="C17" s="11" t="s">
        <v>19</v>
      </c>
      <c r="D17" s="11"/>
      <c r="E17" s="11"/>
      <c r="F17" s="26">
        <f t="shared" ref="F17:L17" si="6">SUM(F18,F31,F36)</f>
        <v>20447493767.25</v>
      </c>
      <c r="G17" s="26">
        <f t="shared" si="6"/>
        <v>0</v>
      </c>
      <c r="H17" s="26">
        <f>SUM(H18,H31,H36)</f>
        <v>64307435.899999991</v>
      </c>
      <c r="I17" s="26">
        <f t="shared" si="6"/>
        <v>0</v>
      </c>
      <c r="J17" s="26">
        <f>SUM(J18,J31,J36)</f>
        <v>20383186331.349998</v>
      </c>
      <c r="K17" s="26">
        <f>SUM(K18,K31,K36)</f>
        <v>448277202.00321245</v>
      </c>
      <c r="L17" s="27">
        <f t="shared" si="6"/>
        <v>0</v>
      </c>
    </row>
    <row r="18" spans="2:14" x14ac:dyDescent="0.25">
      <c r="B18" s="16"/>
      <c r="C18" s="28"/>
      <c r="D18" s="22" t="s">
        <v>20</v>
      </c>
      <c r="E18" s="19"/>
      <c r="F18" s="14">
        <f>SUM(F19:F30)</f>
        <v>20447493767.25</v>
      </c>
      <c r="G18" s="14">
        <f>SUM(G19:G30)</f>
        <v>0</v>
      </c>
      <c r="H18" s="14">
        <f>SUM(H19:H30)</f>
        <v>64307435.899999991</v>
      </c>
      <c r="I18" s="14">
        <f t="shared" ref="I18:L18" si="7">SUM(I19:I26)</f>
        <v>0</v>
      </c>
      <c r="J18" s="14">
        <f>+F18+G18-H18+I18</f>
        <v>20383186331.349998</v>
      </c>
      <c r="K18" s="14">
        <f>SUM(K19:K30)</f>
        <v>448277202.00321245</v>
      </c>
      <c r="L18" s="20">
        <f t="shared" si="7"/>
        <v>0</v>
      </c>
    </row>
    <row r="19" spans="2:14" ht="14.45" x14ac:dyDescent="0.3">
      <c r="B19" s="16"/>
      <c r="C19" s="29">
        <v>2</v>
      </c>
      <c r="D19" s="28"/>
      <c r="E19" s="30" t="s">
        <v>21</v>
      </c>
      <c r="F19" s="14">
        <v>4356394589.3800011</v>
      </c>
      <c r="G19" s="14">
        <v>0</v>
      </c>
      <c r="H19" s="14">
        <v>14061861.609999999</v>
      </c>
      <c r="I19" s="14"/>
      <c r="J19" s="14">
        <f>+F19+G19-H19+I19</f>
        <v>4342332727.7700014</v>
      </c>
      <c r="K19" s="14">
        <f>SUM('[2]4500 Interacciones'!$I$48:$I$50)</f>
        <v>95598028.490729719</v>
      </c>
      <c r="L19" s="20">
        <v>0</v>
      </c>
    </row>
    <row r="20" spans="2:14" ht="14.45" x14ac:dyDescent="0.3">
      <c r="B20" s="16"/>
      <c r="C20" s="29">
        <v>3</v>
      </c>
      <c r="D20" s="28"/>
      <c r="E20" s="30" t="s">
        <v>16</v>
      </c>
      <c r="F20" s="14">
        <v>1326830728.8399999</v>
      </c>
      <c r="G20" s="14">
        <v>0</v>
      </c>
      <c r="H20" s="14">
        <v>7164745.1199999992</v>
      </c>
      <c r="I20" s="14"/>
      <c r="J20" s="14">
        <f t="shared" ref="J20:J37" si="8">+F20+G20-H20+I20</f>
        <v>1319665983.72</v>
      </c>
      <c r="K20" s="14">
        <f>SUM('[2]1400  Multiva'!$I$49:$I$51)</f>
        <v>29757609.149441279</v>
      </c>
      <c r="L20" s="20">
        <v>0</v>
      </c>
    </row>
    <row r="21" spans="2:14" ht="14.45" x14ac:dyDescent="0.3">
      <c r="B21" s="16"/>
      <c r="C21" s="29">
        <v>4</v>
      </c>
      <c r="D21" s="28"/>
      <c r="E21" s="30" t="s">
        <v>22</v>
      </c>
      <c r="F21" s="14">
        <v>1661349320.51</v>
      </c>
      <c r="G21" s="14">
        <v>0</v>
      </c>
      <c r="H21" s="14">
        <v>5362614.37</v>
      </c>
      <c r="I21" s="14"/>
      <c r="J21" s="14">
        <f t="shared" si="8"/>
        <v>1655986706.1400001</v>
      </c>
      <c r="K21" s="14">
        <f>SUM('[2]1716 BBVA'!$I$48:$I$50)</f>
        <v>34988934.487489522</v>
      </c>
      <c r="L21" s="20">
        <v>0</v>
      </c>
    </row>
    <row r="22" spans="2:14" ht="14.45" x14ac:dyDescent="0.3">
      <c r="B22" s="16"/>
      <c r="C22" s="29">
        <v>5</v>
      </c>
      <c r="D22" s="28"/>
      <c r="E22" s="30" t="s">
        <v>23</v>
      </c>
      <c r="F22" s="14">
        <v>1963749189.2800002</v>
      </c>
      <c r="G22" s="14">
        <v>0</v>
      </c>
      <c r="H22" s="14">
        <v>6338720.8800000008</v>
      </c>
      <c r="I22" s="14"/>
      <c r="J22" s="14">
        <f t="shared" si="8"/>
        <v>1957410468.4000001</v>
      </c>
      <c r="K22" s="14">
        <f>SUM('[2]2028 BBVA'!$I$48:$I$50)</f>
        <v>41357642.781848148</v>
      </c>
      <c r="L22" s="20">
        <v>0</v>
      </c>
    </row>
    <row r="23" spans="2:14" ht="14.45" x14ac:dyDescent="0.3">
      <c r="B23" s="16"/>
      <c r="C23" s="29">
        <v>6</v>
      </c>
      <c r="D23" s="28"/>
      <c r="E23" s="30" t="s">
        <v>24</v>
      </c>
      <c r="F23" s="14">
        <v>1335961007.3999994</v>
      </c>
      <c r="G23" s="14">
        <v>0</v>
      </c>
      <c r="H23" s="14">
        <v>4312304.22</v>
      </c>
      <c r="I23" s="14"/>
      <c r="J23" s="14">
        <f t="shared" si="8"/>
        <v>1331648703.1799994</v>
      </c>
      <c r="K23" s="14">
        <f>SUM('[2]1380 BBVA'!$I$48:$I$50)</f>
        <v>28136076.855560914</v>
      </c>
      <c r="L23" s="20">
        <v>0</v>
      </c>
    </row>
    <row r="24" spans="2:14" ht="14.45" x14ac:dyDescent="0.3">
      <c r="B24" s="16"/>
      <c r="C24" s="29">
        <v>11</v>
      </c>
      <c r="D24" s="28"/>
      <c r="E24" s="30" t="s">
        <v>25</v>
      </c>
      <c r="F24" s="14">
        <v>1954131016.0600002</v>
      </c>
      <c r="G24" s="14">
        <v>0</v>
      </c>
      <c r="H24" s="14">
        <v>5339383.93</v>
      </c>
      <c r="I24" s="14"/>
      <c r="J24" s="14">
        <f t="shared" si="8"/>
        <v>1948791632.1300001</v>
      </c>
      <c r="K24" s="14">
        <f>SUM('[2]Banorte 1,995mdp'!$I$36:$I$38)</f>
        <v>40668683.212216869</v>
      </c>
      <c r="L24" s="20">
        <v>0</v>
      </c>
    </row>
    <row r="25" spans="2:14" ht="14.45" x14ac:dyDescent="0.3">
      <c r="B25" s="16"/>
      <c r="C25" s="29">
        <v>12</v>
      </c>
      <c r="D25" s="28"/>
      <c r="E25" s="30" t="s">
        <v>26</v>
      </c>
      <c r="F25" s="14">
        <v>979443726.63999975</v>
      </c>
      <c r="G25" s="14">
        <v>0</v>
      </c>
      <c r="H25" s="14">
        <v>2676190.1</v>
      </c>
      <c r="I25" s="14"/>
      <c r="J25" s="14">
        <f t="shared" si="8"/>
        <v>976767536.53999972</v>
      </c>
      <c r="K25" s="14">
        <f>SUM('[2]Santander 1,000'!$I$36:$I$38)</f>
        <v>19147082.917960059</v>
      </c>
      <c r="L25" s="20">
        <v>0</v>
      </c>
    </row>
    <row r="26" spans="2:14" ht="14.45" x14ac:dyDescent="0.3">
      <c r="B26" s="16"/>
      <c r="C26" s="29">
        <v>20</v>
      </c>
      <c r="D26" s="28"/>
      <c r="E26" s="30" t="s">
        <v>25</v>
      </c>
      <c r="F26" s="14">
        <v>1305976438.21</v>
      </c>
      <c r="G26" s="14">
        <v>0</v>
      </c>
      <c r="H26" s="14">
        <v>3025995.98</v>
      </c>
      <c r="I26" s="14"/>
      <c r="J26" s="14">
        <f t="shared" si="8"/>
        <v>1302950442.23</v>
      </c>
      <c r="K26" s="14">
        <f>SUM('[2]Banorte 1,320mdp'!$I$24:$I$26)</f>
        <v>26523731.019949041</v>
      </c>
      <c r="L26" s="20">
        <v>0</v>
      </c>
    </row>
    <row r="27" spans="2:14" ht="14.45" x14ac:dyDescent="0.3">
      <c r="B27" s="16"/>
      <c r="C27" s="29"/>
      <c r="D27" s="28"/>
      <c r="E27" s="30"/>
      <c r="F27" s="14"/>
      <c r="G27" s="14"/>
      <c r="H27" s="14"/>
      <c r="I27" s="14"/>
      <c r="J27" s="14"/>
      <c r="K27" s="14"/>
      <c r="L27" s="20"/>
    </row>
    <row r="28" spans="2:14" ht="14.45" x14ac:dyDescent="0.3">
      <c r="B28" s="16"/>
      <c r="C28" s="29">
        <v>80663</v>
      </c>
      <c r="D28" s="28"/>
      <c r="E28" s="30" t="s">
        <v>27</v>
      </c>
      <c r="F28" s="14">
        <v>4594234732.9700003</v>
      </c>
      <c r="G28" s="14">
        <v>0</v>
      </c>
      <c r="H28" s="14">
        <v>13233283.190000001</v>
      </c>
      <c r="I28" s="14"/>
      <c r="J28" s="14">
        <f t="shared" si="8"/>
        <v>4581001449.7800007</v>
      </c>
      <c r="K28" s="14">
        <f>SUM('[3]5000 inbursa reest 2014'!$I$36:$I$38)</f>
        <v>109082143.2559073</v>
      </c>
      <c r="L28" s="20">
        <v>0</v>
      </c>
    </row>
    <row r="29" spans="2:14" ht="14.45" x14ac:dyDescent="0.3">
      <c r="B29" s="16"/>
      <c r="C29" s="29">
        <v>80645</v>
      </c>
      <c r="D29" s="28"/>
      <c r="E29" s="30" t="s">
        <v>28</v>
      </c>
      <c r="F29" s="14">
        <v>969423017.9599998</v>
      </c>
      <c r="G29" s="14">
        <v>0</v>
      </c>
      <c r="H29" s="14">
        <v>2792336.5</v>
      </c>
      <c r="I29" s="14"/>
      <c r="J29" s="14">
        <f t="shared" si="8"/>
        <v>966630681.4599998</v>
      </c>
      <c r="K29" s="14">
        <f>SUM('[4]1160 inbursa reest 2014'!$I$34:$I$36)</f>
        <v>23017269.832109682</v>
      </c>
      <c r="L29" s="20">
        <v>0</v>
      </c>
      <c r="N29" s="40"/>
    </row>
    <row r="30" spans="2:14" ht="14.45" x14ac:dyDescent="0.3">
      <c r="B30" s="16"/>
      <c r="C30" s="28"/>
      <c r="D30" s="28"/>
      <c r="E30" s="22"/>
      <c r="F30" s="14"/>
      <c r="G30" s="14"/>
      <c r="H30" s="14"/>
      <c r="I30" s="14"/>
      <c r="J30" s="14"/>
      <c r="K30" s="14"/>
      <c r="L30" s="20"/>
    </row>
    <row r="31" spans="2:14" x14ac:dyDescent="0.25">
      <c r="B31" s="16"/>
      <c r="C31" s="22"/>
      <c r="D31" s="22" t="s">
        <v>29</v>
      </c>
      <c r="E31" s="19"/>
      <c r="F31" s="14">
        <f>SUM(F32)</f>
        <v>0</v>
      </c>
      <c r="G31" s="14">
        <f t="shared" ref="G31:L31" si="9">SUM(G32)</f>
        <v>0</v>
      </c>
      <c r="H31" s="14">
        <f t="shared" si="9"/>
        <v>0</v>
      </c>
      <c r="I31" s="14">
        <f t="shared" si="9"/>
        <v>0</v>
      </c>
      <c r="J31" s="14">
        <f>+F31+G31-H31+I31</f>
        <v>0</v>
      </c>
      <c r="K31" s="14">
        <f t="shared" si="9"/>
        <v>0</v>
      </c>
      <c r="L31" s="20">
        <f t="shared" si="9"/>
        <v>0</v>
      </c>
    </row>
    <row r="32" spans="2:14" ht="14.45" x14ac:dyDescent="0.3">
      <c r="B32" s="16"/>
      <c r="C32" s="22"/>
      <c r="D32" s="22"/>
      <c r="E32" s="19"/>
      <c r="F32" s="14"/>
      <c r="G32" s="14"/>
      <c r="H32" s="14"/>
      <c r="I32" s="14"/>
      <c r="J32" s="14">
        <f t="shared" si="8"/>
        <v>0</v>
      </c>
      <c r="K32" s="14"/>
      <c r="L32" s="20"/>
    </row>
    <row r="33" spans="2:14" ht="14.45" x14ac:dyDescent="0.3">
      <c r="B33" s="16"/>
      <c r="C33" s="22"/>
      <c r="D33" s="22"/>
      <c r="E33" s="19"/>
      <c r="F33" s="14"/>
      <c r="G33" s="14"/>
      <c r="H33" s="14"/>
      <c r="I33" s="14"/>
      <c r="J33" s="14">
        <f t="shared" si="8"/>
        <v>0</v>
      </c>
      <c r="K33" s="14"/>
      <c r="L33" s="20"/>
    </row>
    <row r="34" spans="2:14" ht="14.45" x14ac:dyDescent="0.3">
      <c r="B34" s="16"/>
      <c r="C34" s="22"/>
      <c r="D34" s="22"/>
      <c r="E34" s="19"/>
      <c r="F34" s="14"/>
      <c r="G34" s="14"/>
      <c r="H34" s="14"/>
      <c r="I34" s="14"/>
      <c r="J34" s="14">
        <f t="shared" si="8"/>
        <v>0</v>
      </c>
      <c r="K34" s="14"/>
      <c r="L34" s="20"/>
    </row>
    <row r="35" spans="2:14" ht="14.45" x14ac:dyDescent="0.3">
      <c r="B35" s="16"/>
      <c r="C35" s="22"/>
      <c r="D35" s="22"/>
      <c r="E35" s="19"/>
      <c r="F35" s="14"/>
      <c r="G35" s="14"/>
      <c r="H35" s="14"/>
      <c r="I35" s="14"/>
      <c r="J35" s="14">
        <f t="shared" si="8"/>
        <v>0</v>
      </c>
      <c r="K35" s="14"/>
      <c r="L35" s="20"/>
    </row>
    <row r="36" spans="2:14" ht="14.45" x14ac:dyDescent="0.3">
      <c r="B36" s="16"/>
      <c r="C36" s="22"/>
      <c r="D36" s="22" t="s">
        <v>30</v>
      </c>
      <c r="E36" s="19"/>
      <c r="F36" s="14">
        <f>SUM(F37)</f>
        <v>0</v>
      </c>
      <c r="G36" s="14">
        <f t="shared" ref="G36:I36" si="10">SUM(G37)</f>
        <v>0</v>
      </c>
      <c r="H36" s="14">
        <f t="shared" si="10"/>
        <v>0</v>
      </c>
      <c r="I36" s="14">
        <f t="shared" si="10"/>
        <v>0</v>
      </c>
      <c r="J36" s="14">
        <f>+F36+G36-H36+I36</f>
        <v>0</v>
      </c>
      <c r="K36" s="14">
        <f t="shared" ref="K36:L36" si="11">SUM(K37)</f>
        <v>0</v>
      </c>
      <c r="L36" s="20">
        <f t="shared" si="11"/>
        <v>0</v>
      </c>
    </row>
    <row r="37" spans="2:14" ht="14.45" x14ac:dyDescent="0.3">
      <c r="B37" s="16"/>
      <c r="C37" s="22"/>
      <c r="D37" s="22"/>
      <c r="E37" s="19"/>
      <c r="F37" s="14"/>
      <c r="G37" s="14"/>
      <c r="H37" s="14"/>
      <c r="I37" s="14"/>
      <c r="J37" s="14">
        <f t="shared" si="8"/>
        <v>0</v>
      </c>
      <c r="K37" s="14"/>
      <c r="L37" s="20"/>
    </row>
    <row r="38" spans="2:14" ht="14.45" x14ac:dyDescent="0.3">
      <c r="B38" s="31" t="s">
        <v>31</v>
      </c>
      <c r="C38" s="32"/>
      <c r="D38" s="32"/>
      <c r="E38" s="32"/>
      <c r="F38" s="33">
        <f>'[5]2017 Trimestre 1-Formato 2'!J38</f>
        <v>6214196552</v>
      </c>
      <c r="G38" s="33"/>
      <c r="H38" s="33"/>
      <c r="I38" s="33"/>
      <c r="J38" s="33">
        <v>5736956171</v>
      </c>
      <c r="K38" s="33"/>
      <c r="L38" s="34"/>
    </row>
    <row r="39" spans="2:14" x14ac:dyDescent="0.25">
      <c r="B39" s="31" t="s">
        <v>32</v>
      </c>
      <c r="C39" s="32"/>
      <c r="D39" s="32"/>
      <c r="E39" s="32"/>
      <c r="F39" s="35">
        <f t="shared" ref="F39:L39" si="12">F7+F38</f>
        <v>27711690319.25</v>
      </c>
      <c r="G39" s="35">
        <f t="shared" si="12"/>
        <v>0</v>
      </c>
      <c r="H39" s="35">
        <f t="shared" si="12"/>
        <v>514307435.89999998</v>
      </c>
      <c r="I39" s="35">
        <f t="shared" si="12"/>
        <v>0</v>
      </c>
      <c r="J39" s="35">
        <f t="shared" si="12"/>
        <v>26720142502.349998</v>
      </c>
      <c r="K39" s="35">
        <f>K7+K38</f>
        <v>466830387.00321245</v>
      </c>
      <c r="L39" s="35">
        <f t="shared" si="12"/>
        <v>0</v>
      </c>
    </row>
    <row r="40" spans="2:14" ht="14.45" x14ac:dyDescent="0.3">
      <c r="B40" s="6" t="s">
        <v>33</v>
      </c>
      <c r="C40" s="7"/>
      <c r="D40" s="7"/>
      <c r="E40" s="7"/>
      <c r="F40" s="8"/>
      <c r="G40" s="8"/>
      <c r="H40" s="8"/>
      <c r="I40" s="8"/>
      <c r="J40" s="8"/>
      <c r="K40" s="8"/>
      <c r="L40" s="9"/>
    </row>
    <row r="41" spans="2:14" ht="14.45" x14ac:dyDescent="0.3">
      <c r="B41" s="16"/>
      <c r="C41" s="36" t="s">
        <v>34</v>
      </c>
      <c r="D41" s="37" t="s">
        <v>35</v>
      </c>
      <c r="E41" s="38" t="s">
        <v>36</v>
      </c>
      <c r="F41" s="14">
        <v>277424000.08000112</v>
      </c>
      <c r="G41" s="14">
        <v>0</v>
      </c>
      <c r="H41" s="39">
        <v>8002615.3799999999</v>
      </c>
      <c r="I41" s="14">
        <v>0</v>
      </c>
      <c r="J41" s="14">
        <f>+F41+G41-H41+I41</f>
        <v>269421384.70000112</v>
      </c>
      <c r="K41" s="39">
        <v>6170846.3149468377</v>
      </c>
      <c r="L41" s="20"/>
      <c r="N41" s="40"/>
    </row>
    <row r="42" spans="2:14" ht="14.45" x14ac:dyDescent="0.3">
      <c r="B42" s="16"/>
      <c r="C42" s="36" t="s">
        <v>34</v>
      </c>
      <c r="D42" s="37" t="s">
        <v>37</v>
      </c>
      <c r="E42" s="38" t="s">
        <v>26</v>
      </c>
      <c r="F42" s="14">
        <v>280091538.54000109</v>
      </c>
      <c r="G42" s="14">
        <v>0</v>
      </c>
      <c r="H42" s="39">
        <v>8002615.3799999999</v>
      </c>
      <c r="I42" s="14">
        <v>0</v>
      </c>
      <c r="J42" s="14">
        <f t="shared" ref="J42" si="13">+F42+G42-H42+I42</f>
        <v>272088923.1600011</v>
      </c>
      <c r="K42" s="39">
        <v>5865619.210894756</v>
      </c>
      <c r="L42" s="20"/>
    </row>
    <row r="43" spans="2:14" ht="14.45" x14ac:dyDescent="0.3">
      <c r="B43" s="16"/>
      <c r="C43" s="36" t="s">
        <v>38</v>
      </c>
      <c r="D43" s="37" t="s">
        <v>39</v>
      </c>
      <c r="E43" s="30" t="s">
        <v>40</v>
      </c>
      <c r="F43" s="14">
        <v>5987036323.5</v>
      </c>
      <c r="G43" s="14">
        <v>0</v>
      </c>
      <c r="H43" s="39"/>
      <c r="I43" s="14">
        <v>0</v>
      </c>
      <c r="J43" s="14">
        <v>5987036323.5</v>
      </c>
      <c r="K43" s="39"/>
      <c r="L43" s="20"/>
    </row>
    <row r="44" spans="2:14" ht="14.45" x14ac:dyDescent="0.3">
      <c r="B44" s="16"/>
      <c r="C44" s="41">
        <v>80634</v>
      </c>
      <c r="D44" s="37" t="s">
        <v>41</v>
      </c>
      <c r="E44" s="30" t="s">
        <v>42</v>
      </c>
      <c r="F44" s="14">
        <v>2440649999</v>
      </c>
      <c r="G44" s="14">
        <v>0</v>
      </c>
      <c r="H44" s="39">
        <v>40950000</v>
      </c>
      <c r="I44" s="14">
        <v>0</v>
      </c>
      <c r="J44" s="14">
        <f>'[6]80634'!$N$34</f>
        <v>2399699999</v>
      </c>
      <c r="K44" s="39">
        <v>51893642.665404446</v>
      </c>
      <c r="L44" s="20"/>
    </row>
    <row r="45" spans="2:14" ht="14.45" x14ac:dyDescent="0.3">
      <c r="B45" s="16"/>
      <c r="C45" s="36" t="s">
        <v>38</v>
      </c>
      <c r="D45" s="37" t="s">
        <v>43</v>
      </c>
      <c r="E45" s="30" t="s">
        <v>44</v>
      </c>
      <c r="F45" s="14">
        <v>15871731007.466784</v>
      </c>
      <c r="G45" s="14"/>
      <c r="H45" s="39"/>
      <c r="I45" s="14">
        <v>0</v>
      </c>
      <c r="J45" s="14">
        <v>15871731007.466784</v>
      </c>
      <c r="K45" s="39"/>
      <c r="L45" s="20"/>
    </row>
    <row r="46" spans="2:14" ht="14.45" x14ac:dyDescent="0.3">
      <c r="B46" s="16"/>
      <c r="C46" s="23"/>
      <c r="D46" s="23"/>
      <c r="E46" s="23"/>
      <c r="F46" s="23"/>
      <c r="G46" s="23"/>
      <c r="H46" s="23"/>
      <c r="I46" s="23"/>
      <c r="J46" s="42"/>
      <c r="K46" s="23"/>
      <c r="L46" s="43"/>
      <c r="N46" s="40"/>
    </row>
    <row r="47" spans="2:14" s="44" customFormat="1" x14ac:dyDescent="0.25">
      <c r="B47" s="6" t="s">
        <v>45</v>
      </c>
      <c r="C47" s="7"/>
      <c r="D47" s="7"/>
      <c r="E47" s="7"/>
      <c r="F47" s="8"/>
      <c r="G47" s="8"/>
      <c r="H47" s="8"/>
      <c r="I47" s="8"/>
      <c r="J47" s="8"/>
      <c r="K47" s="8"/>
      <c r="L47" s="9"/>
      <c r="M47"/>
    </row>
    <row r="48" spans="2:14" x14ac:dyDescent="0.25">
      <c r="B48" s="21"/>
      <c r="C48" s="45">
        <v>1400</v>
      </c>
      <c r="D48" s="37" t="s">
        <v>35</v>
      </c>
      <c r="E48" s="38" t="s">
        <v>46</v>
      </c>
      <c r="F48" s="14">
        <v>938263200</v>
      </c>
      <c r="G48" s="14">
        <v>0</v>
      </c>
      <c r="H48" s="14">
        <v>0</v>
      </c>
      <c r="I48" s="46">
        <f>IF(F48&gt;J48,(F48-J48)*-1,(F48-J48)*-1)</f>
        <v>-31131800</v>
      </c>
      <c r="J48" s="14">
        <f>'[7]Banobras 1400'!$L$67</f>
        <v>907131400</v>
      </c>
      <c r="K48" s="14">
        <v>34149778.586934932</v>
      </c>
      <c r="L48" s="77">
        <v>24673.199999999997</v>
      </c>
    </row>
    <row r="49" spans="1:12" x14ac:dyDescent="0.25">
      <c r="B49" s="21"/>
      <c r="C49" s="45">
        <v>1200</v>
      </c>
      <c r="D49" s="37" t="s">
        <v>37</v>
      </c>
      <c r="E49" s="38" t="s">
        <v>47</v>
      </c>
      <c r="F49" s="14">
        <v>815254800</v>
      </c>
      <c r="G49" s="14">
        <v>0</v>
      </c>
      <c r="H49" s="14">
        <v>0</v>
      </c>
      <c r="I49" s="46">
        <f>IF(F49&gt;J49,(F49-J49)*-1,(F49-J49)*-1)</f>
        <v>-25999200</v>
      </c>
      <c r="J49" s="14">
        <f>'[7]Banobras 1200'!$M$72</f>
        <v>789255600</v>
      </c>
      <c r="K49" s="14">
        <v>27692000</v>
      </c>
      <c r="L49" s="78"/>
    </row>
    <row r="50" spans="1:12" x14ac:dyDescent="0.25">
      <c r="B50" s="21"/>
      <c r="C50" s="45">
        <v>1020</v>
      </c>
      <c r="D50" s="37" t="s">
        <v>39</v>
      </c>
      <c r="E50" s="38" t="s">
        <v>46</v>
      </c>
      <c r="F50" s="14">
        <v>711572400</v>
      </c>
      <c r="G50" s="14">
        <v>0</v>
      </c>
      <c r="H50" s="14">
        <v>0</v>
      </c>
      <c r="I50" s="46">
        <f>IF(F50&gt;J50,(F50-J50)*-1,(F50-J50)*-1)</f>
        <v>-20594820</v>
      </c>
      <c r="J50" s="14">
        <f>'[7]Banobras 1020'!$J$58</f>
        <v>690977580</v>
      </c>
      <c r="K50" s="14">
        <v>21162049.999999996</v>
      </c>
      <c r="L50" s="78"/>
    </row>
    <row r="51" spans="1:12" x14ac:dyDescent="0.25">
      <c r="B51" s="21"/>
      <c r="C51" s="45">
        <v>657</v>
      </c>
      <c r="D51" s="37" t="s">
        <v>41</v>
      </c>
      <c r="E51" s="38" t="s">
        <v>46</v>
      </c>
      <c r="F51" s="14">
        <v>441045280.63999999</v>
      </c>
      <c r="G51" s="14">
        <v>0</v>
      </c>
      <c r="H51" s="14">
        <v>0</v>
      </c>
      <c r="I51" s="46">
        <f>IF(F51&gt;J51,(F51-J51)*-1,(F51-J51)*-1)</f>
        <v>-13139061.379999995</v>
      </c>
      <c r="J51" s="14">
        <f>'[7]Banobras 636.92'!$K$60</f>
        <v>427906219.25999999</v>
      </c>
      <c r="K51" s="14">
        <v>13057179.192025002</v>
      </c>
      <c r="L51" s="78"/>
    </row>
    <row r="52" spans="1:12" ht="14.45" x14ac:dyDescent="0.3">
      <c r="B52" s="21"/>
      <c r="C52" s="22"/>
      <c r="D52" s="19"/>
      <c r="E52" s="19"/>
      <c r="F52" s="14"/>
      <c r="G52" s="14"/>
      <c r="H52" s="14"/>
      <c r="I52" s="14"/>
      <c r="J52" s="14"/>
      <c r="K52" s="14"/>
      <c r="L52" s="20"/>
    </row>
    <row r="53" spans="1:12" ht="14.45" x14ac:dyDescent="0.3">
      <c r="B53" s="47"/>
      <c r="C53" s="48"/>
      <c r="D53" s="49"/>
      <c r="E53" s="49"/>
      <c r="F53" s="50"/>
      <c r="G53" s="50"/>
      <c r="H53" s="50"/>
      <c r="I53" s="50"/>
      <c r="J53" s="50"/>
      <c r="K53" s="50"/>
      <c r="L53" s="51"/>
    </row>
    <row r="54" spans="1:12" ht="14.45" x14ac:dyDescent="0.3">
      <c r="B54" s="52"/>
      <c r="C54" s="52"/>
      <c r="D54" s="53"/>
      <c r="E54" s="53"/>
      <c r="F54" s="54"/>
      <c r="G54" s="54"/>
      <c r="H54" s="54"/>
      <c r="I54" s="54"/>
      <c r="J54" s="54"/>
      <c r="K54" s="54"/>
      <c r="L54" s="54"/>
    </row>
    <row r="55" spans="1:12" ht="14.45" x14ac:dyDescent="0.3">
      <c r="B55" s="52"/>
      <c r="C55" s="52"/>
      <c r="D55" s="53"/>
      <c r="E55" s="53"/>
      <c r="F55" s="54"/>
      <c r="G55" s="54"/>
      <c r="H55" s="54"/>
      <c r="I55" s="54"/>
      <c r="J55" s="54"/>
      <c r="K55" s="54"/>
      <c r="L55" s="54"/>
    </row>
    <row r="56" spans="1:12" x14ac:dyDescent="0.25">
      <c r="B56" s="52"/>
      <c r="C56" s="52"/>
      <c r="D56" s="68" t="s">
        <v>48</v>
      </c>
      <c r="E56" s="68"/>
      <c r="F56" s="69" t="s">
        <v>49</v>
      </c>
      <c r="G56" s="69" t="s">
        <v>50</v>
      </c>
      <c r="H56" s="69" t="s">
        <v>51</v>
      </c>
      <c r="I56" s="69" t="s">
        <v>52</v>
      </c>
      <c r="J56" s="69" t="s">
        <v>53</v>
      </c>
      <c r="K56" s="54"/>
      <c r="L56" s="54"/>
    </row>
    <row r="57" spans="1:12" x14ac:dyDescent="0.25">
      <c r="B57" s="52"/>
      <c r="C57" s="52"/>
      <c r="D57" s="69"/>
      <c r="E57" s="69"/>
      <c r="F57" s="70"/>
      <c r="G57" s="70"/>
      <c r="H57" s="70"/>
      <c r="I57" s="70"/>
      <c r="J57" s="70"/>
      <c r="K57" s="54"/>
      <c r="L57" s="54"/>
    </row>
    <row r="58" spans="1:12" ht="14.45" x14ac:dyDescent="0.3">
      <c r="B58" s="52"/>
      <c r="C58" s="52"/>
      <c r="D58" s="55" t="s">
        <v>35</v>
      </c>
      <c r="E58" s="56" t="s">
        <v>54</v>
      </c>
      <c r="F58" s="57">
        <v>1800000000</v>
      </c>
      <c r="G58" s="58">
        <v>12</v>
      </c>
      <c r="H58" s="58" t="s">
        <v>55</v>
      </c>
      <c r="I58" s="59">
        <v>8352000</v>
      </c>
      <c r="J58" s="60">
        <v>6.7446887201818156E-2</v>
      </c>
      <c r="K58" s="54"/>
      <c r="L58" s="54"/>
    </row>
    <row r="59" spans="1:12" ht="14.45" x14ac:dyDescent="0.3">
      <c r="B59" s="52"/>
      <c r="C59" s="52"/>
      <c r="D59" s="53"/>
      <c r="E59" s="53"/>
      <c r="F59" s="54"/>
      <c r="G59" s="54"/>
      <c r="H59" s="54"/>
      <c r="I59" s="54"/>
      <c r="J59" s="54"/>
      <c r="K59" s="54"/>
      <c r="L59" s="54"/>
    </row>
    <row r="60" spans="1:12" ht="14.45" x14ac:dyDescent="0.3">
      <c r="B60" s="52"/>
      <c r="C60" s="52"/>
      <c r="D60" s="53"/>
      <c r="E60" s="53"/>
      <c r="F60" s="54"/>
      <c r="G60" s="54"/>
      <c r="H60" s="54"/>
      <c r="I60" s="54"/>
      <c r="J60" s="54"/>
      <c r="K60" s="54"/>
      <c r="L60" s="54"/>
    </row>
    <row r="61" spans="1:12" ht="14.45" x14ac:dyDescent="0.3">
      <c r="B61" s="52"/>
      <c r="C61" s="52"/>
      <c r="D61" s="53"/>
      <c r="E61" s="53"/>
      <c r="F61" s="54"/>
      <c r="G61" s="54"/>
      <c r="H61" s="54"/>
      <c r="I61" s="54"/>
      <c r="J61" s="54"/>
      <c r="K61" s="54"/>
      <c r="L61" s="54"/>
    </row>
    <row r="62" spans="1:12" ht="20.25" customHeight="1" x14ac:dyDescent="0.25">
      <c r="A62" s="65" t="s">
        <v>56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20.25" customHeight="1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20.25" customHeight="1" x14ac:dyDescent="0.25">
      <c r="A64" s="61" t="s">
        <v>57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ht="20.25" customHeight="1" x14ac:dyDescent="0.25">
      <c r="A65" s="65" t="s">
        <v>58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22.15" customHeight="1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20.25" customHeight="1" x14ac:dyDescent="0.3">
      <c r="A67" s="62" t="s">
        <v>59</v>
      </c>
      <c r="C67" s="63"/>
      <c r="D67" s="63"/>
      <c r="E67" s="63"/>
      <c r="F67" s="64"/>
      <c r="G67" s="63"/>
      <c r="H67" s="63"/>
      <c r="I67" s="64"/>
      <c r="J67" s="63"/>
      <c r="K67" s="63"/>
      <c r="L67" s="63"/>
    </row>
    <row r="68" spans="1:12" ht="20.25" customHeight="1" x14ac:dyDescent="0.3">
      <c r="B68" s="63"/>
      <c r="C68" s="63"/>
      <c r="D68" s="63"/>
      <c r="E68" s="63"/>
      <c r="F68" s="64"/>
      <c r="G68" s="63"/>
      <c r="H68" s="63"/>
      <c r="I68" s="64"/>
      <c r="J68" s="63"/>
      <c r="K68" s="63"/>
      <c r="L68" s="63"/>
    </row>
    <row r="69" spans="1:12" ht="20.25" customHeight="1" x14ac:dyDescent="0.3">
      <c r="F69" s="40"/>
      <c r="I69" s="40"/>
    </row>
    <row r="70" spans="1:12" ht="20.25" customHeight="1" x14ac:dyDescent="0.3">
      <c r="F70" s="40"/>
      <c r="I70" s="40"/>
    </row>
    <row r="72" spans="1:12" ht="20.25" customHeight="1" x14ac:dyDescent="0.3">
      <c r="F72" s="40"/>
      <c r="I72" s="40"/>
    </row>
    <row r="73" spans="1:12" ht="14.45" x14ac:dyDescent="0.3">
      <c r="C73" s="66" t="s">
        <v>60</v>
      </c>
      <c r="D73" s="66"/>
      <c r="E73" s="66"/>
      <c r="F73" s="66"/>
      <c r="I73" s="66" t="s">
        <v>61</v>
      </c>
      <c r="J73" s="66"/>
      <c r="K73" s="66"/>
    </row>
    <row r="74" spans="1:12" x14ac:dyDescent="0.25">
      <c r="C74" s="67" t="s">
        <v>62</v>
      </c>
      <c r="D74" s="67"/>
      <c r="E74" s="67"/>
      <c r="F74" s="67"/>
      <c r="I74" s="67" t="s">
        <v>63</v>
      </c>
      <c r="J74" s="67"/>
      <c r="K74" s="67"/>
    </row>
  </sheetData>
  <mergeCells count="18">
    <mergeCell ref="J56:J57"/>
    <mergeCell ref="B2:L2"/>
    <mergeCell ref="B3:L3"/>
    <mergeCell ref="B4:L4"/>
    <mergeCell ref="B5:L5"/>
    <mergeCell ref="B6:E6"/>
    <mergeCell ref="L48:L51"/>
    <mergeCell ref="D56:E57"/>
    <mergeCell ref="F56:F57"/>
    <mergeCell ref="G56:G57"/>
    <mergeCell ref="H56:H57"/>
    <mergeCell ref="I56:I57"/>
    <mergeCell ref="A62:L63"/>
    <mergeCell ref="A65:L66"/>
    <mergeCell ref="C73:F73"/>
    <mergeCell ref="I73:K73"/>
    <mergeCell ref="C74:F74"/>
    <mergeCell ref="I74:K74"/>
  </mergeCells>
  <pageMargins left="0.62992125984251968" right="0.62992125984251968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 Trimestre 2-Formato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Lic. Michelle Itzamar Pérez Esparza</cp:lastModifiedBy>
  <dcterms:created xsi:type="dcterms:W3CDTF">2017-07-24T18:12:52Z</dcterms:created>
  <dcterms:modified xsi:type="dcterms:W3CDTF">2017-08-15T23:05:07Z</dcterms:modified>
</cp:coreProperties>
</file>