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392" windowHeight="6216" activeTab="1"/>
  </bookViews>
  <sheets>
    <sheet name="Formato 0" sheetId="1" r:id="rId1"/>
    <sheet name="Formato 1" sheetId="2" r:id="rId2"/>
    <sheet name="Formato 2" sheetId="3" r:id="rId3"/>
    <sheet name="Formato 3" sheetId="4" r:id="rId4"/>
  </sheets>
  <externalReferences>
    <externalReference r:id="rId5"/>
    <externalReference r:id="rId6"/>
    <externalReference r:id="rId7"/>
    <externalReference r:id="rId8"/>
    <externalReference r:id="rId9"/>
    <externalReference r:id="rId10"/>
    <externalReference r:id="rId11"/>
  </externalReferences>
  <calcPr calcId="145621"/>
</workbook>
</file>

<file path=xl/calcChain.xml><?xml version="1.0" encoding="utf-8"?>
<calcChain xmlns="http://schemas.openxmlformats.org/spreadsheetml/2006/main">
  <c r="B11" i="2" l="1"/>
  <c r="B9" i="2"/>
  <c r="C6" i="4" l="1"/>
  <c r="B8" i="2" l="1"/>
  <c r="C6" i="3" l="1"/>
  <c r="B4" i="2" l="1"/>
  <c r="J24" i="1" l="1"/>
  <c r="J23" i="1"/>
  <c r="J22" i="1"/>
  <c r="A3" i="3" l="1"/>
  <c r="J20" i="1" l="1"/>
  <c r="J21" i="1"/>
  <c r="J19" i="1"/>
  <c r="B10" i="2" l="1"/>
  <c r="J9" i="1" l="1"/>
  <c r="J10" i="1"/>
  <c r="J11" i="1"/>
  <c r="J12" i="1"/>
  <c r="J13" i="1"/>
  <c r="J14" i="1"/>
  <c r="J15" i="1"/>
  <c r="J16" i="1"/>
  <c r="J17" i="1"/>
  <c r="J18" i="1"/>
  <c r="E11" i="3" l="1"/>
  <c r="E10" i="3"/>
  <c r="B6" i="4" l="1"/>
  <c r="C7" i="4"/>
  <c r="C8" i="4" s="1"/>
  <c r="B7" i="3"/>
  <c r="A3" i="4"/>
  <c r="J8" i="1"/>
  <c r="B6" i="2"/>
  <c r="H25" i="2"/>
  <c r="I25" i="3"/>
  <c r="I25" i="4"/>
  <c r="H24" i="2"/>
  <c r="I24" i="3"/>
  <c r="I24" i="4"/>
  <c r="H23" i="2"/>
  <c r="I23" i="3"/>
  <c r="I23" i="4"/>
  <c r="H22" i="2"/>
  <c r="I22" i="3"/>
  <c r="I22" i="4"/>
  <c r="H21" i="2"/>
  <c r="I21" i="3"/>
  <c r="I21" i="4"/>
  <c r="H20" i="2"/>
  <c r="I20" i="3"/>
  <c r="I20" i="4"/>
  <c r="H19" i="2"/>
  <c r="I19" i="3"/>
  <c r="I19" i="4"/>
  <c r="H18" i="2"/>
  <c r="I18" i="3"/>
  <c r="I18" i="4"/>
  <c r="H15" i="2"/>
  <c r="I15" i="3"/>
  <c r="I15" i="4"/>
  <c r="H14" i="2"/>
  <c r="I14" i="3"/>
  <c r="I14" i="4"/>
  <c r="I13" i="3"/>
  <c r="I13" i="4"/>
  <c r="I12" i="3"/>
  <c r="I12" i="4"/>
  <c r="B7" i="4" l="1"/>
  <c r="B8" i="4" s="1"/>
  <c r="C7" i="3"/>
</calcChain>
</file>

<file path=xl/sharedStrings.xml><?xml version="1.0" encoding="utf-8"?>
<sst xmlns="http://schemas.openxmlformats.org/spreadsheetml/2006/main" count="161" uniqueCount="70">
  <si>
    <t>Fondo General</t>
  </si>
  <si>
    <t>Inversión Pública Productiva de Conformidad con el Art. 3o de la Ley de Deuda Pública del Estado y sus Municipios</t>
  </si>
  <si>
    <t>-</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</si>
  <si>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</si>
  <si>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</si>
  <si>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</si>
  <si>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</si>
  <si>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</si>
  <si>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</si>
  <si>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</si>
  <si>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</si>
  <si>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</si>
  <si>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</si>
  <si>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</si>
  <si>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</si>
  <si>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</si>
  <si>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</si>
  <si>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</si>
  <si>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</si>
  <si>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</si>
  <si>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</si>
  <si>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</si>
  <si>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</si>
  <si>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</si>
  <si>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</si>
  <si>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</si>
  <si>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Ingresos Propios</t>
  </si>
  <si>
    <t xml:space="preserve">NOTA INFORMATIVA </t>
  </si>
  <si>
    <t>TIIE + 1.40 pts</t>
  </si>
  <si>
    <t>TIIE + 1.90 pts</t>
  </si>
  <si>
    <t>Tase Base + 1.18 pts</t>
  </si>
  <si>
    <t>(-) Amortización 2</t>
  </si>
  <si>
    <t>(-) Amortización 3</t>
  </si>
  <si>
    <t>(-) Amortización 4</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</si>
  <si>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</si>
  <si>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</si>
  <si>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</si>
  <si>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</si>
  <si>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</si>
  <si>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</si>
  <si>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Multiva</t>
  </si>
  <si>
    <t>TIIE + 0.75 pts</t>
  </si>
  <si>
    <t>TIIE + 0.60 pts</t>
  </si>
  <si>
    <t>TIIE + 0.65 pts</t>
  </si>
  <si>
    <t>TIIE + 0.55 pts</t>
  </si>
  <si>
    <t>TIIE + 0.45 pts</t>
  </si>
  <si>
    <t>TIIE + 0.50 pts</t>
  </si>
  <si>
    <t>TIIE + 0.88 pts</t>
  </si>
  <si>
    <t>TIIE + 0.71 pts</t>
  </si>
  <si>
    <t>Banorte</t>
  </si>
  <si>
    <t xml:space="preserve">1. La reducción o aumento del saldo de su deuda pública bruta total con motivo de cada una de las amortizaciones a que se refiere este artículo, con relación al registrado al 31 de diciembre del ejercicio fiscal anterior. </t>
  </si>
  <si>
    <t>*El incremento se debe  a un reajuste  contablemente de las emisiones bursatiles del ISN  en donde se consideran ahora como deuda directa, asi mismo los Bonos Cupon Cero,  el monto refinanciado fue el Valor nominal correspondiente y no el saldo reportado  mes a mes  conforme al valor de mercado como fines informativos.</t>
  </si>
  <si>
    <t>**El incremento se debe  a un reajuste  contablemente de las emisiones bursatiles del ISN  en donde se consideran ahora como deuda directa, asi mismo los Bonos Cupon Cero,  el monto refinanciado fue el Valor nominal correspondiente y no el saldo reportado  mes a mes  conforme al valor de mercado como fines informativos.</t>
  </si>
  <si>
    <t>**Saldo de la Deuda Pública</t>
  </si>
  <si>
    <t>TIIE + 0.54 pts</t>
  </si>
  <si>
    <r>
      <t xml:space="preserve">Importe                                          </t>
    </r>
    <r>
      <rPr>
        <i/>
        <sz val="9"/>
        <color theme="0"/>
        <rFont val="Calibri"/>
        <family val="2"/>
        <scheme val="minor"/>
      </rPr>
      <t xml:space="preserve"> (cifras en pesos)</t>
    </r>
  </si>
  <si>
    <t>Deuda Pública Bruta Total al 31 de Diciembre de 2019</t>
  </si>
  <si>
    <t xml:space="preserve">Deuda Pública Bruta Total al 31 de marzo de 2020 descontando la amortización 1 </t>
  </si>
  <si>
    <r>
      <t xml:space="preserve">Al 31 de Diciembre
2019                      </t>
    </r>
    <r>
      <rPr>
        <i/>
        <sz val="8"/>
        <color theme="0"/>
        <rFont val="Calibri"/>
        <family val="2"/>
        <scheme val="minor"/>
      </rPr>
      <t>(cifras en miles de pesos)</t>
    </r>
  </si>
  <si>
    <r>
      <t xml:space="preserve">Al 31 de Diciembre
2019                       </t>
    </r>
    <r>
      <rPr>
        <sz val="8"/>
        <color theme="0"/>
        <rFont val="Calibri"/>
        <family val="2"/>
        <scheme val="minor"/>
      </rPr>
      <t>(cifras en miles de pesos)</t>
    </r>
  </si>
  <si>
    <t>TIIE 28 + 0.74</t>
  </si>
  <si>
    <t>TIIE 28 + 0.75</t>
  </si>
  <si>
    <t>TIIE 28 + 0.85</t>
  </si>
  <si>
    <t xml:space="preserve">Deuda Pública Bruta Total al 30 de junio de 2020 descontando la amortización 2 </t>
  </si>
  <si>
    <t>Deuda Pública Bruta Total al 30 Septiembre del 2020 descontando la amortización 3</t>
  </si>
  <si>
    <t>al CuartoTrimestre de 2020</t>
  </si>
  <si>
    <r>
      <t xml:space="preserve">Al 4o Trimestre 2020                           </t>
    </r>
    <r>
      <rPr>
        <i/>
        <sz val="8"/>
        <color theme="0"/>
        <rFont val="Calibri"/>
        <family val="2"/>
        <scheme val="minor"/>
      </rPr>
      <t>(cifras en miles de pesos)</t>
    </r>
  </si>
  <si>
    <r>
      <t xml:space="preserve">Al  4o Trimestre 2020                           </t>
    </r>
    <r>
      <rPr>
        <i/>
        <sz val="8"/>
        <color theme="0"/>
        <rFont val="Calibri"/>
        <family val="2"/>
        <scheme val="minor"/>
      </rPr>
      <t>(cifras en miles de pesos)</t>
    </r>
  </si>
  <si>
    <t>* Cifras estimadas basadas en el Indicador Trimestral de la Actividad Económica Estatal (ITAEE) al promedio de 2020 con cifras
originales. Por lo que la información puede presentar ajustes en cada trimestre.</t>
  </si>
  <si>
    <t>Deuda Pública Bruta Total al 31 Diciembre del 2020 descontando la amortización 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</si>
</sst>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44" formatCode="_-&quot;$&quot;* #,##0.00_-;\-&quot;$&quot;* #,##0.00_-;_-&quot;$&quot;* &quot;-&quot;??_-;_-@_-"/>
    <numFmt numFmtId="43" formatCode="_-* #,##0.00_-;\-* #,##0.00_-;_-* &quot;-&quot;??_-;_-@_-"/>
    <numFmt numFmtId="164" formatCode="&quot;$&quot;#,##0"/>
    <numFmt numFmtId="165" formatCode="_(&quot;$&quot;* #,##0_);_(&quot;$&quot;* \(#,##0\);_(&quot;$&quot;* &quot;-&quot;??_);_(@_)"/>
    <numFmt numFmtId="166" formatCode="_-* #,##0_-;\-* #,##0_-;_-* &quot;-&quot;??_-;_-@_-"/>
    <numFmt numFmtId="167" formatCode="0.0000%"/>
    <numFmt numFmtId="168" formatCode="_(* #,##0.00_);_(* \(#,##0.00\);_(* &quot;-&quot;??_);_(@_)"/>
    <numFmt numFmtId="169" formatCode="0.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
      <b/>
      <sz val="10"/>
      <color theme="0"/>
      <name val="Arial"/>
      <family val="2"/>
    </font>
  </fonts>
  <fills count="3">
    <fill>
      <patternFill patternType="none"/>
    </fill>
    <fill>
      <patternFill patternType="gray125"/>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8" fontId="3" fillId="0" borderId="0" applyFont="0" applyFill="0" applyBorder="0" applyAlignment="0" applyProtection="0"/>
    <xf numFmtId="44" fontId="1" fillId="0" borderId="0" applyFont="0" applyFill="0" applyBorder="0" applyAlignment="0" applyProtection="0"/>
  </cellStyleXfs>
  <cellXfs count="85">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5"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6" fontId="0" fillId="0" borderId="0" xfId="1" applyNumberFormat="1" applyFont="1" applyBorder="1" applyAlignment="1">
      <alignment horizontal="left" vertical="top"/>
    </xf>
    <xf numFmtId="43" fontId="0" fillId="0" borderId="0" xfId="1" applyFont="1"/>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Border="1" applyAlignment="1">
      <alignment horizontal="right" vertical="top"/>
    </xf>
    <xf numFmtId="0" fontId="0" fillId="0" borderId="0" xfId="0" applyBorder="1" applyAlignment="1">
      <alignment horizontal="left" vertical="top"/>
    </xf>
    <xf numFmtId="9" fontId="0" fillId="0" borderId="0" xfId="2" applyFont="1" applyBorder="1" applyAlignment="1">
      <alignment horizontal="center" vertical="center"/>
    </xf>
    <xf numFmtId="10" fontId="0" fillId="0" borderId="1" xfId="2" applyNumberFormat="1" applyFont="1" applyBorder="1" applyAlignment="1">
      <alignment horizontal="center" vertical="center"/>
    </xf>
    <xf numFmtId="164" fontId="0" fillId="0" borderId="2" xfId="0" applyNumberFormat="1" applyFont="1" applyFill="1" applyBorder="1" applyAlignment="1">
      <alignment horizontal="center"/>
    </xf>
    <xf numFmtId="0" fontId="0" fillId="0" borderId="0" xfId="0" applyFill="1"/>
    <xf numFmtId="10" fontId="0" fillId="0" borderId="1" xfId="2" applyNumberFormat="1" applyFont="1" applyFill="1" applyBorder="1" applyAlignment="1">
      <alignment horizontal="center" vertical="center"/>
    </xf>
    <xf numFmtId="167" fontId="0" fillId="0" borderId="0" xfId="0" applyNumberFormat="1" applyAlignment="1">
      <alignment vertical="top"/>
    </xf>
    <xf numFmtId="0" fontId="5" fillId="0" borderId="0" xfId="0" applyFont="1" applyAlignment="1">
      <alignment vertical="top"/>
    </xf>
    <xf numFmtId="166" fontId="0" fillId="0" borderId="0" xfId="1" applyNumberFormat="1" applyFont="1" applyFill="1" applyBorder="1" applyAlignment="1">
      <alignment horizontal="left" vertical="top" indent="2"/>
    </xf>
    <xf numFmtId="164" fontId="0" fillId="0" borderId="0" xfId="0" applyNumberFormat="1" applyFill="1" applyBorder="1" applyAlignment="1">
      <alignment horizontal="center"/>
    </xf>
    <xf numFmtId="165" fontId="0" fillId="0" borderId="0" xfId="0" applyNumberFormat="1"/>
    <xf numFmtId="165" fontId="0" fillId="0" borderId="0" xfId="0" applyNumberFormat="1" applyAlignment="1">
      <alignment horizontal="center"/>
    </xf>
    <xf numFmtId="166"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6"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7"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7" fontId="8" fillId="0" borderId="1" xfId="2" applyNumberFormat="1" applyFont="1" applyFill="1" applyBorder="1" applyAlignment="1">
      <alignment horizontal="center" vertical="center"/>
    </xf>
    <xf numFmtId="164" fontId="0" fillId="0" borderId="0" xfId="0" applyNumberFormat="1"/>
    <xf numFmtId="166"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horizontal="left" vertical="top"/>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10" fontId="8" fillId="0" borderId="1" xfId="2" applyNumberFormat="1" applyFont="1" applyFill="1" applyBorder="1" applyAlignment="1">
      <alignment horizontal="center" vertical="center"/>
    </xf>
    <xf numFmtId="44" fontId="0" fillId="0" borderId="1" xfId="5" applyFont="1" applyBorder="1" applyAlignment="1">
      <alignment horizontal="center"/>
    </xf>
    <xf numFmtId="44" fontId="0" fillId="0" borderId="2" xfId="5" applyFont="1" applyFill="1" applyBorder="1" applyAlignment="1">
      <alignment horizontal="center"/>
    </xf>
    <xf numFmtId="166" fontId="6" fillId="0" borderId="1" xfId="1" applyNumberFormat="1" applyFont="1" applyFill="1" applyBorder="1" applyAlignment="1">
      <alignment horizontal="left" vertical="top"/>
    </xf>
    <xf numFmtId="169" fontId="8" fillId="0" borderId="1" xfId="1" applyNumberFormat="1" applyFont="1" applyFill="1" applyBorder="1" applyAlignment="1">
      <alignment horizontal="center" vertical="center"/>
    </xf>
    <xf numFmtId="0" fontId="0" fillId="0" borderId="0" xfId="0" applyFill="1" applyBorder="1"/>
    <xf numFmtId="165" fontId="4" fillId="0" borderId="0" xfId="3" applyNumberFormat="1" applyFont="1" applyFill="1" applyBorder="1"/>
    <xf numFmtId="164" fontId="0" fillId="0" borderId="1" xfId="0" applyNumberFormat="1" applyFont="1" applyFill="1" applyBorder="1" applyAlignment="1">
      <alignment horizontal="center"/>
    </xf>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10" fontId="8" fillId="0" borderId="3" xfId="1" applyNumberFormat="1" applyFont="1" applyFill="1" applyBorder="1" applyAlignment="1">
      <alignment vertical="center"/>
    </xf>
    <xf numFmtId="43" fontId="0" fillId="0" borderId="0" xfId="1" applyFont="1" applyFill="1"/>
    <xf numFmtId="43" fontId="8" fillId="0" borderId="1" xfId="1" applyNumberFormat="1" applyFont="1" applyFill="1" applyBorder="1" applyAlignment="1">
      <alignment horizontal="center" vertical="center"/>
    </xf>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cellXfs>
  <cellStyles count="6">
    <cellStyle name="Millares" xfId="1" builtinId="3"/>
    <cellStyle name="Millares 2 2" xfId="4"/>
    <cellStyle name="Moneda" xfId="5" builtin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S/REPORT~1/INFORM~1/2020/3TRIM~1/3%20Trim%202020%20Informe%20Analitico%20de%20la%20Deuda%20Publica%20y%20Otros%20Pasiv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PORTES/REPORT~1/INFORM~1/2020/4TRIM~1/3%20Trim%202020%20Informe%20Analitico%20de%20la%20Deuda%20Publica%20y%20Otros%20Pasiv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PORTES/REPORTES%20TRIMESTRALES%20A%20CONTABILIDAD/Punto%2012.%20CACECH/2020/3%20TRIM%202020/09_Corte_Ingresos%20Prelimin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3er Trimestre 2020 -Formato 2"/>
      <sheetName val="2019 Trim 4-Formato 2 Criterios"/>
    </sheetNames>
    <sheetDataSet>
      <sheetData sheetId="0">
        <row r="39">
          <cell r="J39">
            <v>32864535226.617123</v>
          </cell>
        </row>
        <row r="64">
          <cell r="J64">
            <v>165387384.760001</v>
          </cell>
        </row>
        <row r="65">
          <cell r="J65">
            <v>168054923.22000104</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o Trimestre 2020 -Formato 2"/>
      <sheetName val="2019 Trim 4-Formato 2 Criterios"/>
    </sheetNames>
    <sheetDataSet>
      <sheetData sheetId="0">
        <row r="43">
          <cell r="J43">
            <v>32844031798.260517</v>
          </cell>
        </row>
        <row r="68">
          <cell r="J68">
            <v>157384769.38000101</v>
          </cell>
        </row>
        <row r="69">
          <cell r="J69">
            <v>160052307.84000102</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 val="1716 BBVA (2)"/>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te-Ingresos-junio"/>
    </sheetNames>
    <sheetDataSet>
      <sheetData sheetId="0">
        <row r="23">
          <cell r="M23">
            <v>4143888613.0299997</v>
          </cell>
        </row>
        <row r="33">
          <cell r="M33">
            <v>4203122723.3900008</v>
          </cell>
        </row>
        <row r="39">
          <cell r="M39">
            <v>358595229.69999999</v>
          </cell>
        </row>
        <row r="51">
          <cell r="M51">
            <v>3476885623.0599999</v>
          </cell>
        </row>
        <row r="104">
          <cell r="M104">
            <v>27748501.470000003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30"/>
  <sheetViews>
    <sheetView showGridLines="0" zoomScale="70" zoomScaleNormal="70" workbookViewId="0">
      <selection activeCell="L9" sqref="L9"/>
    </sheetView>
  </sheetViews>
  <sheetFormatPr baseColWidth="10" defaultRowHeight="14.4" x14ac:dyDescent="0.3"/>
  <cols>
    <col min="1" max="1" width="20.44140625" customWidth="1"/>
    <col min="2" max="2" width="15" customWidth="1"/>
    <col min="3" max="3" width="21" customWidth="1"/>
    <col min="4" max="4" width="58.44140625" customWidth="1"/>
    <col min="5" max="5" width="19.5546875" customWidth="1"/>
    <col min="6" max="6" width="18.33203125" customWidth="1"/>
    <col min="7" max="7" width="14" bestFit="1" customWidth="1"/>
    <col min="8" max="8" width="15.6640625" customWidth="1"/>
    <col min="9" max="9" width="21.33203125" customWidth="1"/>
    <col min="10" max="10" width="16.33203125" customWidth="1"/>
    <col min="11" max="11" width="16.88671875" bestFit="1" customWidth="1"/>
    <col min="12" max="12" width="17.88671875" bestFit="1" customWidth="1"/>
  </cols>
  <sheetData>
    <row r="1" spans="1:12" s="24" customFormat="1" ht="15" customHeight="1" x14ac:dyDescent="0.25">
      <c r="A1" s="78" t="s">
        <v>20</v>
      </c>
      <c r="B1" s="78"/>
      <c r="C1" s="78"/>
      <c r="D1" s="78"/>
      <c r="E1" s="78"/>
      <c r="F1" s="78"/>
      <c r="G1" s="78"/>
      <c r="H1" s="78"/>
      <c r="I1" s="78"/>
      <c r="J1" s="78"/>
      <c r="K1" s="55"/>
    </row>
    <row r="2" spans="1:12" s="24" customFormat="1" x14ac:dyDescent="0.3">
      <c r="A2" s="78" t="s">
        <v>19</v>
      </c>
      <c r="B2" s="78"/>
      <c r="C2" s="78"/>
      <c r="D2" s="78"/>
      <c r="E2" s="78"/>
      <c r="F2" s="78"/>
      <c r="G2" s="78"/>
      <c r="H2" s="78"/>
      <c r="I2" s="78"/>
      <c r="J2" s="78"/>
      <c r="K2" s="55"/>
    </row>
    <row r="3" spans="1:12" s="24" customFormat="1" ht="24" customHeight="1" x14ac:dyDescent="0.25">
      <c r="A3" s="78" t="s">
        <v>65</v>
      </c>
      <c r="B3" s="78"/>
      <c r="C3" s="78"/>
      <c r="D3" s="78"/>
      <c r="E3" s="78"/>
      <c r="F3" s="78"/>
      <c r="G3" s="78"/>
      <c r="H3" s="78"/>
      <c r="I3" s="78"/>
      <c r="J3" s="78"/>
      <c r="K3" s="55"/>
    </row>
    <row r="4" spans="1:12" s="57" customFormat="1" ht="53.25" customHeight="1" x14ac:dyDescent="0.3">
      <c r="A4" s="76" t="s">
        <v>18</v>
      </c>
      <c r="B4" s="76" t="s">
        <v>17</v>
      </c>
      <c r="C4" s="76" t="s">
        <v>16</v>
      </c>
      <c r="D4" s="76" t="s">
        <v>15</v>
      </c>
      <c r="E4" s="76" t="s">
        <v>36</v>
      </c>
      <c r="F4" s="76" t="s">
        <v>14</v>
      </c>
      <c r="G4" s="76" t="s">
        <v>13</v>
      </c>
      <c r="H4" s="76" t="s">
        <v>12</v>
      </c>
      <c r="I4" s="79" t="s">
        <v>11</v>
      </c>
      <c r="J4" s="80"/>
      <c r="K4" s="56"/>
    </row>
    <row r="5" spans="1:12" s="24" customFormat="1" ht="24.6" x14ac:dyDescent="0.3">
      <c r="A5" s="77"/>
      <c r="B5" s="77"/>
      <c r="C5" s="77"/>
      <c r="D5" s="77"/>
      <c r="E5" s="77"/>
      <c r="F5" s="77"/>
      <c r="G5" s="77"/>
      <c r="H5" s="77"/>
      <c r="I5" s="72" t="s">
        <v>10</v>
      </c>
      <c r="J5" s="72" t="s">
        <v>9</v>
      </c>
      <c r="K5" s="55"/>
    </row>
    <row r="6" spans="1:12" s="24" customFormat="1" ht="50.4" customHeight="1" x14ac:dyDescent="0.3">
      <c r="A6" s="44" t="s">
        <v>5</v>
      </c>
      <c r="B6" s="44" t="s">
        <v>4</v>
      </c>
      <c r="C6" s="45" t="s">
        <v>28</v>
      </c>
      <c r="D6" s="60" t="s">
        <v>1</v>
      </c>
      <c r="E6" s="44" t="s">
        <v>6</v>
      </c>
      <c r="F6" s="46">
        <v>416136000</v>
      </c>
      <c r="G6" s="44" t="s">
        <v>0</v>
      </c>
      <c r="H6" s="46">
        <v>10000000</v>
      </c>
      <c r="I6" s="44" t="s">
        <v>2</v>
      </c>
      <c r="J6" s="61" t="s">
        <v>2</v>
      </c>
      <c r="K6" s="58"/>
    </row>
    <row r="7" spans="1:12" s="24" customFormat="1" ht="50.4" customHeight="1" x14ac:dyDescent="0.3">
      <c r="A7" s="44" t="s">
        <v>5</v>
      </c>
      <c r="B7" s="44" t="s">
        <v>4</v>
      </c>
      <c r="C7" s="45" t="s">
        <v>29</v>
      </c>
      <c r="D7" s="60" t="s">
        <v>1</v>
      </c>
      <c r="E7" s="44" t="s">
        <v>3</v>
      </c>
      <c r="F7" s="46">
        <v>416136000</v>
      </c>
      <c r="G7" s="44" t="s">
        <v>0</v>
      </c>
      <c r="H7" s="46">
        <v>12500000</v>
      </c>
      <c r="I7" s="44" t="s">
        <v>2</v>
      </c>
      <c r="J7" s="61" t="s">
        <v>2</v>
      </c>
      <c r="K7" s="59"/>
    </row>
    <row r="8" spans="1:12" s="24" customFormat="1" ht="35.25" customHeight="1" x14ac:dyDescent="0.3">
      <c r="A8" s="44" t="s">
        <v>5</v>
      </c>
      <c r="B8" s="44" t="s">
        <v>7</v>
      </c>
      <c r="C8" s="45" t="s">
        <v>30</v>
      </c>
      <c r="D8" s="60" t="s">
        <v>1</v>
      </c>
      <c r="E8" s="44" t="s">
        <v>8</v>
      </c>
      <c r="F8" s="46">
        <v>665394050.15999997</v>
      </c>
      <c r="G8" s="44" t="s">
        <v>0</v>
      </c>
      <c r="H8" s="73">
        <v>7.7299999999999994E-2</v>
      </c>
      <c r="I8" s="46">
        <v>54283316.470585003</v>
      </c>
      <c r="J8" s="47">
        <f t="shared" ref="J8:J18" si="0">(I8/F8)</f>
        <v>8.1580706135758338E-2</v>
      </c>
      <c r="K8" s="58"/>
    </row>
    <row r="9" spans="1:12" s="24" customFormat="1" ht="74.25" customHeight="1" x14ac:dyDescent="0.3">
      <c r="A9" s="44" t="s">
        <v>5</v>
      </c>
      <c r="B9" s="44" t="s">
        <v>7</v>
      </c>
      <c r="C9" s="45" t="s">
        <v>42</v>
      </c>
      <c r="D9" s="60" t="s">
        <v>38</v>
      </c>
      <c r="E9" s="44" t="s">
        <v>37</v>
      </c>
      <c r="F9" s="46">
        <v>1500000000</v>
      </c>
      <c r="G9" s="44" t="s">
        <v>0</v>
      </c>
      <c r="H9" s="54">
        <v>2.53E-2</v>
      </c>
      <c r="I9" s="46">
        <v>111430543.44884941</v>
      </c>
      <c r="J9" s="47">
        <f t="shared" si="0"/>
        <v>7.4287028965899601E-2</v>
      </c>
      <c r="K9" s="58"/>
    </row>
    <row r="10" spans="1:12" s="24" customFormat="1" ht="74.25" customHeight="1" x14ac:dyDescent="0.3">
      <c r="A10" s="44" t="s">
        <v>5</v>
      </c>
      <c r="B10" s="44" t="s">
        <v>7</v>
      </c>
      <c r="C10" s="45" t="s">
        <v>42</v>
      </c>
      <c r="D10" s="60" t="s">
        <v>38</v>
      </c>
      <c r="E10" s="44" t="s">
        <v>39</v>
      </c>
      <c r="F10" s="46">
        <v>3000000000</v>
      </c>
      <c r="G10" s="44" t="s">
        <v>0</v>
      </c>
      <c r="H10" s="54">
        <v>5.04E-2</v>
      </c>
      <c r="I10" s="75">
        <v>205107594.5</v>
      </c>
      <c r="J10" s="47">
        <f t="shared" si="0"/>
        <v>6.8369198166666673E-2</v>
      </c>
      <c r="K10" s="58"/>
    </row>
    <row r="11" spans="1:12" s="24" customFormat="1" ht="74.25" customHeight="1" x14ac:dyDescent="0.3">
      <c r="A11" s="44" t="s">
        <v>5</v>
      </c>
      <c r="B11" s="44" t="s">
        <v>7</v>
      </c>
      <c r="C11" s="45" t="s">
        <v>43</v>
      </c>
      <c r="D11" s="60" t="s">
        <v>38</v>
      </c>
      <c r="E11" s="44" t="s">
        <v>39</v>
      </c>
      <c r="F11" s="46">
        <v>1852528000</v>
      </c>
      <c r="G11" s="44" t="s">
        <v>0</v>
      </c>
      <c r="H11" s="54">
        <v>3.1E-2</v>
      </c>
      <c r="I11" s="46">
        <v>125620170.42654018</v>
      </c>
      <c r="J11" s="47">
        <f t="shared" si="0"/>
        <v>6.7810133194499717E-2</v>
      </c>
      <c r="K11" s="58"/>
    </row>
    <row r="12" spans="1:12" s="24" customFormat="1" ht="74.25" customHeight="1" x14ac:dyDescent="0.3">
      <c r="A12" s="44" t="s">
        <v>5</v>
      </c>
      <c r="B12" s="44" t="s">
        <v>7</v>
      </c>
      <c r="C12" s="45" t="s">
        <v>42</v>
      </c>
      <c r="D12" s="60" t="s">
        <v>38</v>
      </c>
      <c r="E12" s="44" t="s">
        <v>6</v>
      </c>
      <c r="F12" s="46">
        <v>1350000000</v>
      </c>
      <c r="G12" s="44" t="s">
        <v>0</v>
      </c>
      <c r="H12" s="65">
        <v>2.2700000000000001E-2</v>
      </c>
      <c r="I12" s="46">
        <v>93747138.584162772</v>
      </c>
      <c r="J12" s="47">
        <f t="shared" si="0"/>
        <v>6.944232487715761E-2</v>
      </c>
      <c r="K12" s="58"/>
      <c r="L12" s="74"/>
    </row>
    <row r="13" spans="1:12" s="24" customFormat="1" ht="74.25" customHeight="1" x14ac:dyDescent="0.3">
      <c r="A13" s="44" t="s">
        <v>5</v>
      </c>
      <c r="B13" s="44" t="s">
        <v>7</v>
      </c>
      <c r="C13" s="45" t="s">
        <v>43</v>
      </c>
      <c r="D13" s="60" t="s">
        <v>38</v>
      </c>
      <c r="E13" s="44" t="s">
        <v>6</v>
      </c>
      <c r="F13" s="46">
        <v>1750000000</v>
      </c>
      <c r="G13" s="44" t="s">
        <v>0</v>
      </c>
      <c r="H13" s="54">
        <v>2.9399999999999999E-2</v>
      </c>
      <c r="I13" s="46">
        <v>124703405.58513632</v>
      </c>
      <c r="J13" s="47">
        <f t="shared" si="0"/>
        <v>7.1259088905792189E-2</v>
      </c>
      <c r="K13" s="58"/>
    </row>
    <row r="14" spans="1:12" s="24" customFormat="1" ht="74.25" customHeight="1" x14ac:dyDescent="0.3">
      <c r="A14" s="44" t="s">
        <v>5</v>
      </c>
      <c r="B14" s="44" t="s">
        <v>7</v>
      </c>
      <c r="C14" s="45" t="s">
        <v>41</v>
      </c>
      <c r="D14" s="60" t="s">
        <v>38</v>
      </c>
      <c r="E14" s="44" t="s">
        <v>6</v>
      </c>
      <c r="F14" s="46">
        <v>1900000000</v>
      </c>
      <c r="G14" s="44" t="s">
        <v>0</v>
      </c>
      <c r="H14" s="65">
        <v>3.1899999999999998E-2</v>
      </c>
      <c r="I14" s="46">
        <v>137309964.28157121</v>
      </c>
      <c r="J14" s="47">
        <f t="shared" si="0"/>
        <v>7.2268402253458527E-2</v>
      </c>
      <c r="K14" s="58"/>
    </row>
    <row r="15" spans="1:12" s="24" customFormat="1" ht="74.25" customHeight="1" x14ac:dyDescent="0.3">
      <c r="A15" s="44" t="s">
        <v>5</v>
      </c>
      <c r="B15" s="44" t="s">
        <v>7</v>
      </c>
      <c r="C15" s="45" t="s">
        <v>47</v>
      </c>
      <c r="D15" s="60" t="s">
        <v>38</v>
      </c>
      <c r="E15" s="44" t="s">
        <v>40</v>
      </c>
      <c r="F15" s="46">
        <v>1185342076.3299999</v>
      </c>
      <c r="G15" s="44" t="s">
        <v>0</v>
      </c>
      <c r="H15" s="54">
        <v>2.9000000000000001E-2</v>
      </c>
      <c r="I15" s="46">
        <v>83055172.271465018</v>
      </c>
      <c r="J15" s="47">
        <f t="shared" si="0"/>
        <v>7.0068526149528507E-2</v>
      </c>
      <c r="K15" s="58"/>
    </row>
    <row r="16" spans="1:12" s="24" customFormat="1" ht="74.25" customHeight="1" x14ac:dyDescent="0.3">
      <c r="A16" s="44" t="s">
        <v>5</v>
      </c>
      <c r="B16" s="44" t="s">
        <v>7</v>
      </c>
      <c r="C16" s="45" t="s">
        <v>44</v>
      </c>
      <c r="D16" s="60" t="s">
        <v>38</v>
      </c>
      <c r="E16" s="44" t="s">
        <v>8</v>
      </c>
      <c r="F16" s="46">
        <v>4416500000</v>
      </c>
      <c r="G16" s="44" t="s">
        <v>0</v>
      </c>
      <c r="H16" s="65">
        <v>7.4139999999999998E-2</v>
      </c>
      <c r="I16" s="46">
        <v>295906503.28109562</v>
      </c>
      <c r="J16" s="47">
        <f t="shared" si="0"/>
        <v>6.7000227166556237E-2</v>
      </c>
      <c r="K16" s="58"/>
    </row>
    <row r="17" spans="1:11" s="24" customFormat="1" ht="74.25" customHeight="1" x14ac:dyDescent="0.3">
      <c r="A17" s="44" t="s">
        <v>5</v>
      </c>
      <c r="B17" s="44" t="s">
        <v>7</v>
      </c>
      <c r="C17" s="45" t="s">
        <v>45</v>
      </c>
      <c r="D17" s="60" t="s">
        <v>38</v>
      </c>
      <c r="E17" s="44" t="s">
        <v>8</v>
      </c>
      <c r="F17" s="46">
        <v>5000000000</v>
      </c>
      <c r="G17" s="44" t="s">
        <v>0</v>
      </c>
      <c r="H17" s="65">
        <v>8.3930000000000005E-2</v>
      </c>
      <c r="I17" s="46">
        <v>329926696.25244051</v>
      </c>
      <c r="J17" s="47">
        <f t="shared" si="0"/>
        <v>6.5985339250488106E-2</v>
      </c>
      <c r="K17" s="58"/>
    </row>
    <row r="18" spans="1:11" s="24" customFormat="1" ht="74.25" customHeight="1" x14ac:dyDescent="0.3">
      <c r="A18" s="44" t="s">
        <v>5</v>
      </c>
      <c r="B18" s="44" t="s">
        <v>7</v>
      </c>
      <c r="C18" s="45" t="s">
        <v>46</v>
      </c>
      <c r="D18" s="60" t="s">
        <v>38</v>
      </c>
      <c r="E18" s="44" t="s">
        <v>8</v>
      </c>
      <c r="F18" s="46">
        <v>5000000000</v>
      </c>
      <c r="G18" s="44" t="s">
        <v>0</v>
      </c>
      <c r="H18" s="65">
        <v>8.3930000000000005E-2</v>
      </c>
      <c r="I18" s="46">
        <v>332463915.89198184</v>
      </c>
      <c r="J18" s="47">
        <f t="shared" si="0"/>
        <v>6.6492783178396367E-2</v>
      </c>
      <c r="K18" s="58"/>
    </row>
    <row r="19" spans="1:11" s="24" customFormat="1" ht="74.25" customHeight="1" x14ac:dyDescent="0.3">
      <c r="A19" s="44" t="s">
        <v>5</v>
      </c>
      <c r="B19" s="44" t="s">
        <v>7</v>
      </c>
      <c r="C19" s="45" t="s">
        <v>48</v>
      </c>
      <c r="D19" s="60" t="s">
        <v>38</v>
      </c>
      <c r="E19" s="44" t="s">
        <v>3</v>
      </c>
      <c r="F19" s="46">
        <v>500000000</v>
      </c>
      <c r="G19" s="44" t="s">
        <v>0</v>
      </c>
      <c r="H19" s="54">
        <v>8.3999999999999995E-3</v>
      </c>
      <c r="I19" s="46">
        <v>33995623.065791547</v>
      </c>
      <c r="J19" s="47">
        <f t="shared" ref="J19:J24" si="1">(I19/F19)</f>
        <v>6.7991246131583097E-2</v>
      </c>
      <c r="K19" s="58"/>
    </row>
    <row r="20" spans="1:11" s="24" customFormat="1" ht="74.25" customHeight="1" x14ac:dyDescent="0.3">
      <c r="A20" s="44" t="s">
        <v>5</v>
      </c>
      <c r="B20" s="44" t="s">
        <v>7</v>
      </c>
      <c r="C20" s="45" t="s">
        <v>54</v>
      </c>
      <c r="D20" s="60" t="s">
        <v>38</v>
      </c>
      <c r="E20" s="44" t="s">
        <v>49</v>
      </c>
      <c r="F20" s="46">
        <v>3397918257.5</v>
      </c>
      <c r="G20" s="44" t="s">
        <v>0</v>
      </c>
      <c r="H20" s="54">
        <v>5.7049999999999997E-2</v>
      </c>
      <c r="I20" s="46">
        <v>228032234.64963287</v>
      </c>
      <c r="J20" s="47">
        <f t="shared" si="1"/>
        <v>6.7109393860877151E-2</v>
      </c>
      <c r="K20" s="58"/>
    </row>
    <row r="21" spans="1:11" s="24" customFormat="1" ht="74.25" customHeight="1" x14ac:dyDescent="0.3">
      <c r="A21" s="44" t="s">
        <v>5</v>
      </c>
      <c r="B21" s="44" t="s">
        <v>7</v>
      </c>
      <c r="C21" s="45" t="s">
        <v>42</v>
      </c>
      <c r="D21" s="60" t="s">
        <v>38</v>
      </c>
      <c r="E21" s="44" t="s">
        <v>37</v>
      </c>
      <c r="F21" s="46">
        <v>500000000</v>
      </c>
      <c r="G21" s="44" t="s">
        <v>0</v>
      </c>
      <c r="H21" s="54">
        <v>7.1999999999999998E-3</v>
      </c>
      <c r="I21" s="46">
        <v>39264305.656363532</v>
      </c>
      <c r="J21" s="47">
        <f t="shared" si="1"/>
        <v>7.8528611312727065E-2</v>
      </c>
      <c r="K21" s="58"/>
    </row>
    <row r="22" spans="1:11" ht="74.25" customHeight="1" x14ac:dyDescent="0.3">
      <c r="A22" s="44" t="s">
        <v>5</v>
      </c>
      <c r="B22" s="44" t="s">
        <v>7</v>
      </c>
      <c r="C22" s="45" t="s">
        <v>60</v>
      </c>
      <c r="D22" s="60" t="s">
        <v>38</v>
      </c>
      <c r="E22" s="44" t="s">
        <v>37</v>
      </c>
      <c r="F22" s="46">
        <v>250000000</v>
      </c>
      <c r="G22" s="44" t="s">
        <v>0</v>
      </c>
      <c r="H22" s="54">
        <v>3.5999999999999999E-3</v>
      </c>
      <c r="I22" s="46">
        <v>15732662.779230554</v>
      </c>
      <c r="J22" s="47">
        <f t="shared" si="1"/>
        <v>6.2930651116922212E-2</v>
      </c>
      <c r="K22" s="26"/>
    </row>
    <row r="23" spans="1:11" ht="74.25" customHeight="1" x14ac:dyDescent="0.3">
      <c r="A23" s="44" t="s">
        <v>5</v>
      </c>
      <c r="B23" s="44" t="s">
        <v>7</v>
      </c>
      <c r="C23" s="45" t="s">
        <v>61</v>
      </c>
      <c r="D23" s="60" t="s">
        <v>38</v>
      </c>
      <c r="E23" s="44" t="s">
        <v>39</v>
      </c>
      <c r="F23" s="46">
        <v>1000000000</v>
      </c>
      <c r="G23" s="44" t="s">
        <v>0</v>
      </c>
      <c r="H23" s="54">
        <v>1.6799999999999999E-2</v>
      </c>
      <c r="I23" s="46">
        <v>58875894.282477781</v>
      </c>
      <c r="J23" s="47">
        <f t="shared" si="1"/>
        <v>5.8875894282477782E-2</v>
      </c>
      <c r="K23" s="26"/>
    </row>
    <row r="24" spans="1:11" ht="74.25" customHeight="1" x14ac:dyDescent="0.3">
      <c r="A24" s="44" t="s">
        <v>5</v>
      </c>
      <c r="B24" s="44" t="s">
        <v>7</v>
      </c>
      <c r="C24" s="45" t="s">
        <v>62</v>
      </c>
      <c r="D24" s="60" t="s">
        <v>38</v>
      </c>
      <c r="E24" s="44" t="s">
        <v>39</v>
      </c>
      <c r="F24" s="46">
        <v>830000000</v>
      </c>
      <c r="G24" s="44" t="s">
        <v>0</v>
      </c>
      <c r="H24" s="54">
        <v>1.3899999999999999E-2</v>
      </c>
      <c r="I24" s="46">
        <v>476838356.92346865</v>
      </c>
      <c r="J24" s="47">
        <f t="shared" si="1"/>
        <v>0.57450404448610681</v>
      </c>
      <c r="K24" s="26"/>
    </row>
    <row r="25" spans="1:11" x14ac:dyDescent="0.3">
      <c r="A25" s="36"/>
      <c r="B25" s="36"/>
      <c r="C25" s="36"/>
      <c r="D25" s="37"/>
      <c r="E25" s="36"/>
      <c r="F25" s="38"/>
      <c r="G25" s="36"/>
      <c r="H25" s="39"/>
      <c r="I25" s="40"/>
      <c r="J25" s="41"/>
      <c r="K25" s="4"/>
    </row>
    <row r="26" spans="1:11" x14ac:dyDescent="0.3">
      <c r="A26" s="27" t="s">
        <v>27</v>
      </c>
      <c r="B26" s="42"/>
      <c r="C26" s="42"/>
      <c r="D26" s="43"/>
      <c r="E26" s="42"/>
      <c r="F26" s="42"/>
      <c r="G26" s="42"/>
      <c r="H26" s="42"/>
      <c r="I26" s="42"/>
      <c r="J26" s="42"/>
      <c r="K26" s="4"/>
    </row>
    <row r="27" spans="1:11" x14ac:dyDescent="0.3">
      <c r="A27" s="27" t="s">
        <v>34</v>
      </c>
      <c r="B27" s="42"/>
      <c r="C27" s="42"/>
      <c r="D27" s="43"/>
      <c r="E27" s="42"/>
      <c r="F27" s="42"/>
      <c r="G27" s="42"/>
      <c r="H27" s="42"/>
      <c r="I27" s="42"/>
      <c r="J27" s="42"/>
    </row>
    <row r="28" spans="1:11" x14ac:dyDescent="0.3">
      <c r="A28" s="2"/>
      <c r="B28" s="2"/>
      <c r="C28" s="2"/>
      <c r="D28" s="3"/>
      <c r="E28" s="2"/>
      <c r="F28" s="2"/>
      <c r="G28" s="2"/>
      <c r="H28" s="2"/>
      <c r="I28" s="2"/>
      <c r="J28" s="2"/>
    </row>
    <row r="29" spans="1:11" x14ac:dyDescent="0.3">
      <c r="D29" s="1"/>
    </row>
    <row r="30" spans="1:11" x14ac:dyDescent="0.3">
      <c r="D30" s="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25"/>
  <sheetViews>
    <sheetView tabSelected="1" workbookViewId="0">
      <selection activeCell="A13" sqref="A13:B13"/>
    </sheetView>
  </sheetViews>
  <sheetFormatPr baseColWidth="10" defaultRowHeight="14.4" x14ac:dyDescent="0.3"/>
  <cols>
    <col min="1" max="1" width="53.33203125" customWidth="1"/>
    <col min="2" max="2" width="26.6640625" customWidth="1"/>
    <col min="3" max="3" width="14.33203125" bestFit="1" customWidth="1"/>
    <col min="4" max="4" width="18" customWidth="1"/>
    <col min="8" max="8" width="0" hidden="1" customWidth="1"/>
  </cols>
  <sheetData>
    <row r="1" spans="1:8" ht="54" customHeight="1" x14ac:dyDescent="0.3">
      <c r="A1" s="81" t="s">
        <v>50</v>
      </c>
      <c r="B1" s="81"/>
    </row>
    <row r="2" spans="1:8" ht="24" x14ac:dyDescent="0.3">
      <c r="A2" s="71"/>
      <c r="B2" s="70" t="s">
        <v>55</v>
      </c>
    </row>
    <row r="3" spans="1:8" x14ac:dyDescent="0.3">
      <c r="A3" s="5" t="s">
        <v>56</v>
      </c>
      <c r="B3" s="62">
        <v>31671976190</v>
      </c>
    </row>
    <row r="4" spans="1:8" x14ac:dyDescent="0.3">
      <c r="A4" s="6" t="s">
        <v>21</v>
      </c>
      <c r="B4" s="7">
        <f>B5-B3</f>
        <v>1963162757.9777641</v>
      </c>
      <c r="C4" s="8"/>
    </row>
    <row r="5" spans="1:8" ht="28.8" x14ac:dyDescent="0.3">
      <c r="A5" s="5" t="s">
        <v>57</v>
      </c>
      <c r="B5" s="63">
        <v>33635138947.977764</v>
      </c>
      <c r="C5" s="31"/>
    </row>
    <row r="6" spans="1:8" x14ac:dyDescent="0.3">
      <c r="A6" s="6" t="s">
        <v>31</v>
      </c>
      <c r="B6" s="7">
        <f>B7-B5</f>
        <v>-401493047.54776382</v>
      </c>
      <c r="C6" s="30"/>
    </row>
    <row r="7" spans="1:8" ht="28.8" x14ac:dyDescent="0.3">
      <c r="A7" s="5" t="s">
        <v>63</v>
      </c>
      <c r="B7" s="63">
        <v>33233645900.43</v>
      </c>
    </row>
    <row r="8" spans="1:8" x14ac:dyDescent="0.3">
      <c r="A8" s="6" t="s">
        <v>32</v>
      </c>
      <c r="B8" s="7">
        <f>B9-B7</f>
        <v>-35668365.832874298</v>
      </c>
      <c r="D8" s="29"/>
    </row>
    <row r="9" spans="1:8" ht="28.8" x14ac:dyDescent="0.3">
      <c r="A9" s="5" t="s">
        <v>64</v>
      </c>
      <c r="B9" s="23">
        <f>'[1] 3er Trimestre 2020 -Formato 2'!$J$39+'[1] 3er Trimestre 2020 -Formato 2'!$J$64+'[1] 3er Trimestre 2020 -Formato 2'!$J$65</f>
        <v>33197977534.597126</v>
      </c>
    </row>
    <row r="10" spans="1:8" x14ac:dyDescent="0.3">
      <c r="A10" s="6" t="s">
        <v>33</v>
      </c>
      <c r="B10" s="7">
        <f>B11-B9</f>
        <v>-36508659.116607666</v>
      </c>
    </row>
    <row r="11" spans="1:8" ht="28.8" x14ac:dyDescent="0.3">
      <c r="A11" s="5" t="s">
        <v>69</v>
      </c>
      <c r="B11" s="68">
        <f>'[2]4o Trimestre 2020 -Formato 2'!$J$43+'[2]4o Trimestre 2020 -Formato 2'!$J$68+'[2]4o Trimestre 2020 -Formato 2'!$J$69</f>
        <v>33161468875.480518</v>
      </c>
      <c r="D11" s="48"/>
    </row>
    <row r="12" spans="1:8" ht="15" x14ac:dyDescent="0.25">
      <c r="A12" s="66"/>
      <c r="B12" s="67"/>
      <c r="C12" s="30"/>
    </row>
    <row r="13" spans="1:8" ht="41.4" customHeight="1" x14ac:dyDescent="0.25">
      <c r="A13" s="82" t="s">
        <v>51</v>
      </c>
      <c r="B13" s="82"/>
    </row>
    <row r="14" spans="1:8" ht="15" x14ac:dyDescent="0.25">
      <c r="H14">
        <f>SUM('[3]1716 BBVA'!$J$57:$J$59)</f>
        <v>43574364.744749591</v>
      </c>
    </row>
    <row r="15" spans="1:8" ht="15" x14ac:dyDescent="0.25">
      <c r="H15">
        <f>SUM('[3]2028 BBVA'!$J$57:$J$59)</f>
        <v>51505798.562943086</v>
      </c>
    </row>
    <row r="18" spans="8:8" ht="15" x14ac:dyDescent="0.25">
      <c r="H18">
        <f>SUM('[3]1380 BBVA'!$J$57:$J$59)</f>
        <v>35039983.16453959</v>
      </c>
    </row>
    <row r="19" spans="8:8" ht="15" x14ac:dyDescent="0.25">
      <c r="H19">
        <f>SUM('[3]4500 Interacciones'!$J$58:$J$60)</f>
        <v>119106659.08950028</v>
      </c>
    </row>
    <row r="20" spans="8:8" ht="15" x14ac:dyDescent="0.25">
      <c r="H20">
        <f>SUM('[3]1400  Multiva'!$J$58:$J$60)</f>
        <v>39761963.968866862</v>
      </c>
    </row>
    <row r="21" spans="8:8" ht="15" x14ac:dyDescent="0.25">
      <c r="H21">
        <f>SUM('[4]Banobras 1400'!$H$74:$H$76)</f>
        <v>35696387.279960081</v>
      </c>
    </row>
    <row r="22" spans="8:8" ht="15" x14ac:dyDescent="0.25">
      <c r="H22">
        <f>SUM('[4]Banobras 1200'!$H$79:$H$81)</f>
        <v>27162666.66666666</v>
      </c>
    </row>
    <row r="23" spans="8:8" x14ac:dyDescent="0.3">
      <c r="H23">
        <f>SUM('[4]Banobras 636.92'!$H$67:$H$69)</f>
        <v>13459895.902114168</v>
      </c>
    </row>
    <row r="24" spans="8:8" x14ac:dyDescent="0.3">
      <c r="H24">
        <f>SUM('[4]Banobras 1020'!$G$65:$G$67)</f>
        <v>21363000</v>
      </c>
    </row>
    <row r="25" spans="8:8" x14ac:dyDescent="0.3">
      <c r="H25">
        <f>SUM('[3]Banorte 1,995mdp'!$J$43:$J$45)</f>
        <v>49337046.910403021</v>
      </c>
    </row>
  </sheetData>
  <mergeCells count="2">
    <mergeCell ref="A1:B1"/>
    <mergeCell ref="A13:B13"/>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M25"/>
  <sheetViews>
    <sheetView workbookViewId="0">
      <selection activeCell="B4" sqref="B4"/>
    </sheetView>
  </sheetViews>
  <sheetFormatPr baseColWidth="10" defaultRowHeight="14.4" x14ac:dyDescent="0.3"/>
  <cols>
    <col min="1" max="1" width="49" customWidth="1"/>
    <col min="2" max="2" width="17.44140625" customWidth="1"/>
    <col min="3" max="3" width="19.5546875" customWidth="1"/>
    <col min="4" max="4" width="2.5546875" customWidth="1"/>
    <col min="5" max="5" width="23.109375" hidden="1" customWidth="1"/>
    <col min="6" max="6" width="0" hidden="1" customWidth="1"/>
    <col min="9" max="9" width="15.109375" hidden="1" customWidth="1"/>
  </cols>
  <sheetData>
    <row r="2" spans="1:13" ht="36.75" customHeight="1" x14ac:dyDescent="0.3">
      <c r="A2" s="81" t="s">
        <v>22</v>
      </c>
      <c r="B2" s="81"/>
      <c r="C2" s="81"/>
      <c r="D2" s="50"/>
      <c r="E2" s="9"/>
    </row>
    <row r="3" spans="1:13" x14ac:dyDescent="0.3">
      <c r="A3" s="69" t="str">
        <f>'Formato 0'!A3</f>
        <v>al CuartoTrimestre de 2020</v>
      </c>
    </row>
    <row r="4" spans="1:13" ht="34.200000000000003" x14ac:dyDescent="0.3">
      <c r="A4" s="71"/>
      <c r="B4" s="70" t="s">
        <v>58</v>
      </c>
      <c r="C4" s="70" t="s">
        <v>66</v>
      </c>
      <c r="D4" s="18"/>
      <c r="E4" s="2"/>
    </row>
    <row r="5" spans="1:13" s="12" customFormat="1" x14ac:dyDescent="0.3">
      <c r="A5" s="10" t="s">
        <v>23</v>
      </c>
      <c r="B5" s="49">
        <v>559374000</v>
      </c>
      <c r="C5" s="64">
        <v>729094000</v>
      </c>
      <c r="D5" s="32"/>
      <c r="E5" s="11"/>
    </row>
    <row r="6" spans="1:13" s="12" customFormat="1" x14ac:dyDescent="0.3">
      <c r="A6" s="13" t="s">
        <v>24</v>
      </c>
      <c r="B6" s="35">
        <v>31671976.189610343</v>
      </c>
      <c r="C6" s="35">
        <f>'Formato 1'!B7/1000</f>
        <v>33233645.900430001</v>
      </c>
      <c r="D6" s="28"/>
    </row>
    <row r="7" spans="1:13" s="12" customFormat="1" x14ac:dyDescent="0.3">
      <c r="A7" s="13" t="s">
        <v>25</v>
      </c>
      <c r="B7" s="22">
        <f>+B6/B5</f>
        <v>5.6620393850286825E-2</v>
      </c>
      <c r="C7" s="25">
        <f>+C6/C5</f>
        <v>4.5582114103846695E-2</v>
      </c>
      <c r="D7" s="51"/>
    </row>
    <row r="9" spans="1:13" x14ac:dyDescent="0.3">
      <c r="A9" s="14"/>
      <c r="B9" s="14"/>
      <c r="C9" s="14"/>
      <c r="D9" s="14"/>
      <c r="E9" s="33"/>
      <c r="F9" s="14"/>
      <c r="I9" s="15"/>
    </row>
    <row r="10" spans="1:13" x14ac:dyDescent="0.3">
      <c r="C10" s="14"/>
      <c r="D10" s="14"/>
      <c r="E10" s="14">
        <f>2484/7</f>
        <v>354.85714285714283</v>
      </c>
      <c r="F10" s="14"/>
      <c r="I10" s="16"/>
    </row>
    <row r="11" spans="1:13" x14ac:dyDescent="0.3">
      <c r="D11" s="14"/>
      <c r="E11" s="14">
        <f>360*7</f>
        <v>2520</v>
      </c>
      <c r="F11" s="14"/>
    </row>
    <row r="12" spans="1:13" x14ac:dyDescent="0.3">
      <c r="D12" s="18"/>
      <c r="E12" s="17"/>
      <c r="F12" s="14"/>
      <c r="I12">
        <f>SUM('[5]5000 inbursa reest 2014'!$J$45:$J$47)</f>
        <v>130126342.31844307</v>
      </c>
      <c r="M12" s="16"/>
    </row>
    <row r="13" spans="1:13" s="12" customFormat="1" x14ac:dyDescent="0.3">
      <c r="A13" s="19"/>
      <c r="B13" s="15"/>
      <c r="C13" s="15"/>
      <c r="D13" s="15"/>
      <c r="E13" s="20"/>
      <c r="F13" s="20"/>
      <c r="I13" s="53">
        <f>SUM('[6]1160 inbursa reest 2014'!$J$43:$J$45)</f>
        <v>27457776.718522366</v>
      </c>
    </row>
    <row r="14" spans="1:13" s="12" customFormat="1" x14ac:dyDescent="0.3">
      <c r="A14" s="20"/>
      <c r="B14" s="15"/>
      <c r="C14" s="15"/>
      <c r="D14" s="15"/>
      <c r="E14" s="20"/>
      <c r="F14" s="20"/>
      <c r="I14" s="12">
        <f>SUM('[3]1716 BBVA'!$J$57:$J$59)</f>
        <v>43574364.744749591</v>
      </c>
    </row>
    <row r="15" spans="1:13" s="12" customFormat="1" x14ac:dyDescent="0.3">
      <c r="A15" s="20"/>
      <c r="B15" s="21"/>
      <c r="C15" s="21"/>
      <c r="D15" s="21"/>
      <c r="E15" s="20"/>
      <c r="F15" s="20"/>
      <c r="I15" s="12">
        <f>SUM('[3]2028 BBVA'!$J$57:$J$59)</f>
        <v>51505798.562943086</v>
      </c>
    </row>
    <row r="18" spans="1:9" ht="15" x14ac:dyDescent="0.25">
      <c r="I18">
        <f>SUM('[3]1380 BBVA'!$J$57:$J$59)</f>
        <v>35039983.16453959</v>
      </c>
    </row>
    <row r="19" spans="1:9" x14ac:dyDescent="0.3">
      <c r="A19" s="83" t="s">
        <v>68</v>
      </c>
      <c r="B19" s="83"/>
      <c r="C19" s="83"/>
      <c r="I19">
        <f>SUM('[3]4500 Interacciones'!$J$58:$J$60)</f>
        <v>119106659.08950028</v>
      </c>
    </row>
    <row r="20" spans="1:9" x14ac:dyDescent="0.3">
      <c r="A20" s="83"/>
      <c r="B20" s="83"/>
      <c r="C20" s="83"/>
      <c r="I20">
        <f>SUM('[3]1400  Multiva'!$J$58:$J$60)</f>
        <v>39761963.968866862</v>
      </c>
    </row>
    <row r="21" spans="1:9" ht="48" customHeight="1" x14ac:dyDescent="0.25">
      <c r="A21" s="83" t="s">
        <v>52</v>
      </c>
      <c r="B21" s="83"/>
      <c r="C21" s="83"/>
      <c r="I21">
        <f>SUM('[4]Banobras 1400'!$H$74:$H$76)</f>
        <v>35696387.279960081</v>
      </c>
    </row>
    <row r="22" spans="1:9" ht="15" x14ac:dyDescent="0.25">
      <c r="I22">
        <f>SUM('[4]Banobras 1200'!$H$79:$H$81)</f>
        <v>27162666.66666666</v>
      </c>
    </row>
    <row r="23" spans="1:9" ht="15" x14ac:dyDescent="0.25">
      <c r="I23">
        <f>SUM('[4]Banobras 636.92'!$H$67:$H$69)</f>
        <v>13459895.902114168</v>
      </c>
    </row>
    <row r="24" spans="1:9" ht="15" x14ac:dyDescent="0.25">
      <c r="I24">
        <f>SUM('[4]Banobras 1020'!$G$65:$G$67)</f>
        <v>21363000</v>
      </c>
    </row>
    <row r="25" spans="1:9" ht="15" x14ac:dyDescent="0.25">
      <c r="I25">
        <f>SUM('[3]Banorte 1,995mdp'!$J$43:$J$45)</f>
        <v>49337046.910403021</v>
      </c>
    </row>
  </sheetData>
  <mergeCells count="3">
    <mergeCell ref="A2:C2"/>
    <mergeCell ref="A19:C20"/>
    <mergeCell ref="A21:C21"/>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I25"/>
  <sheetViews>
    <sheetView workbookViewId="0">
      <selection activeCell="F15" sqref="F15"/>
    </sheetView>
  </sheetViews>
  <sheetFormatPr baseColWidth="10" defaultRowHeight="14.4" x14ac:dyDescent="0.3"/>
  <cols>
    <col min="1" max="1" width="49" customWidth="1"/>
    <col min="2" max="2" width="17.44140625" customWidth="1"/>
    <col min="3" max="3" width="19.5546875" customWidth="1"/>
    <col min="4" max="4" width="23.109375" customWidth="1"/>
    <col min="8" max="8" width="15.109375" bestFit="1" customWidth="1"/>
    <col min="9" max="9" width="11.5546875" hidden="1" customWidth="1"/>
  </cols>
  <sheetData>
    <row r="2" spans="1:9" ht="65.400000000000006" customHeight="1" x14ac:dyDescent="0.3">
      <c r="A2" s="81" t="s">
        <v>35</v>
      </c>
      <c r="B2" s="81"/>
      <c r="C2" s="81"/>
      <c r="H2" s="15"/>
    </row>
    <row r="3" spans="1:9" x14ac:dyDescent="0.3">
      <c r="A3" s="84" t="str">
        <f>'Formato 2'!A3</f>
        <v>al CuartoTrimestre de 2020</v>
      </c>
      <c r="B3" s="81"/>
      <c r="C3" s="81"/>
      <c r="H3" s="16"/>
    </row>
    <row r="5" spans="1:9" ht="34.200000000000003" x14ac:dyDescent="0.3">
      <c r="A5" s="71"/>
      <c r="B5" s="70" t="s">
        <v>59</v>
      </c>
      <c r="C5" s="70" t="s">
        <v>67</v>
      </c>
      <c r="D5" s="2"/>
    </row>
    <row r="6" spans="1:9" s="12" customFormat="1" x14ac:dyDescent="0.3">
      <c r="A6" s="10" t="s">
        <v>26</v>
      </c>
      <c r="B6" s="49">
        <f>13585447063/1000</f>
        <v>13585447.062999999</v>
      </c>
      <c r="C6" s="64">
        <f>(SUM('[7]Corte-Ingresos-junio'!$M$23,'[7]Corte-Ingresos-junio'!$M$33,'[7]Corte-Ingresos-junio'!$M$39,'[7]Corte-Ingresos-junio'!$M$51,'[7]Corte-Ingresos-junio'!$M$104))/1000</f>
        <v>12210240.690649999</v>
      </c>
      <c r="D6" s="32"/>
    </row>
    <row r="7" spans="1:9" s="12" customFormat="1" x14ac:dyDescent="0.3">
      <c r="A7" s="13" t="s">
        <v>53</v>
      </c>
      <c r="B7" s="49">
        <f>'Formato 2'!B6</f>
        <v>31671976.189610343</v>
      </c>
      <c r="C7" s="35">
        <f>'Formato 2'!C6</f>
        <v>33233645.900430001</v>
      </c>
    </row>
    <row r="8" spans="1:9" s="12" customFormat="1" x14ac:dyDescent="0.3">
      <c r="A8" s="13" t="s">
        <v>25</v>
      </c>
      <c r="B8" s="22">
        <f>+B7/B6</f>
        <v>2.3313164478678847</v>
      </c>
      <c r="C8" s="25">
        <f>+C7/C6</f>
        <v>2.7217846676747897</v>
      </c>
    </row>
    <row r="9" spans="1:9" x14ac:dyDescent="0.3">
      <c r="C9" s="24"/>
      <c r="D9" s="28"/>
    </row>
    <row r="11" spans="1:9" x14ac:dyDescent="0.3">
      <c r="C11" s="34"/>
      <c r="D11" s="28"/>
    </row>
    <row r="12" spans="1:9" x14ac:dyDescent="0.3">
      <c r="I12">
        <f>SUM('[5]5000 inbursa reest 2014'!$J$45:$J$47)</f>
        <v>130126342.31844307</v>
      </c>
    </row>
    <row r="13" spans="1:9" ht="40.200000000000003" customHeight="1" x14ac:dyDescent="0.3">
      <c r="A13" s="83" t="s">
        <v>52</v>
      </c>
      <c r="B13" s="83"/>
      <c r="C13" s="83"/>
      <c r="I13" s="52">
        <f>SUM('[6]1160 inbursa reest 2014'!$J$43:$J$45)</f>
        <v>27457776.718522366</v>
      </c>
    </row>
    <row r="14" spans="1:9" ht="15" x14ac:dyDescent="0.25">
      <c r="C14" s="2"/>
      <c r="I14">
        <f>SUM('[3]1716 BBVA'!$J$57:$J$59)</f>
        <v>43574364.744749591</v>
      </c>
    </row>
    <row r="15" spans="1:9" ht="15" x14ac:dyDescent="0.25">
      <c r="I15">
        <f>SUM('[3]2028 BBVA'!$J$57:$J$59)</f>
        <v>51505798.562943086</v>
      </c>
    </row>
    <row r="18" spans="9:9" ht="15" x14ac:dyDescent="0.25">
      <c r="I18">
        <f>SUM('[3]1380 BBVA'!$J$57:$J$59)</f>
        <v>35039983.16453959</v>
      </c>
    </row>
    <row r="19" spans="9:9" ht="15" x14ac:dyDescent="0.25">
      <c r="I19">
        <f>SUM('[3]4500 Interacciones'!$J$58:$J$60)</f>
        <v>119106659.08950028</v>
      </c>
    </row>
    <row r="20" spans="9:9" ht="15" x14ac:dyDescent="0.25">
      <c r="I20">
        <f>SUM('[3]1400  Multiva'!$J$58:$J$60)</f>
        <v>39761963.968866862</v>
      </c>
    </row>
    <row r="21" spans="9:9" ht="15" x14ac:dyDescent="0.25">
      <c r="I21">
        <f>SUM('[4]Banobras 1400'!$H$74:$H$76)</f>
        <v>35696387.279960081</v>
      </c>
    </row>
    <row r="22" spans="9:9" ht="15" x14ac:dyDescent="0.25">
      <c r="I22">
        <f>SUM('[4]Banobras 1200'!$H$79:$H$81)</f>
        <v>27162666.66666666</v>
      </c>
    </row>
    <row r="23" spans="9:9" ht="15" x14ac:dyDescent="0.25">
      <c r="I23">
        <f>SUM('[4]Banobras 636.92'!$H$67:$H$69)</f>
        <v>13459895.902114168</v>
      </c>
    </row>
    <row r="24" spans="9:9" ht="15" x14ac:dyDescent="0.25">
      <c r="I24">
        <f>SUM('[4]Banobras 1020'!$G$65:$G$67)</f>
        <v>21363000</v>
      </c>
    </row>
    <row r="25" spans="9:9" ht="15" x14ac:dyDescent="0.25">
      <c r="I25">
        <f>SUM('[3]Banorte 1,995mdp'!$J$43:$J$45)</f>
        <v>49337046.910403021</v>
      </c>
    </row>
  </sheetData>
  <mergeCells count="3">
    <mergeCell ref="A3:C3"/>
    <mergeCell ref="A2:C2"/>
    <mergeCell ref="A13:C13"/>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0</vt:lpstr>
      <vt:lpstr>Formato 1</vt:lpstr>
      <vt:lpstr>Formato 2</vt:lpstr>
      <vt:lpstr>Formato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Denisse Ortega Aragon</cp:lastModifiedBy>
  <cp:lastPrinted>2021-01-22T16:39:11Z</cp:lastPrinted>
  <dcterms:created xsi:type="dcterms:W3CDTF">2013-07-26T18:45:28Z</dcterms:created>
  <dcterms:modified xsi:type="dcterms:W3CDTF">2021-01-22T16:39:29Z</dcterms:modified>
</cp:coreProperties>
</file>