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3040" windowHeight="9408"/>
  </bookViews>
  <sheets>
    <sheet name="Formato 0" sheetId="1" r:id="rId1"/>
    <sheet name="Formato 1" sheetId="2" r:id="rId2"/>
    <sheet name="Formato 2" sheetId="3" r:id="rId3"/>
    <sheet name="Formato 3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calcPr calcId="145621"/>
</workbook>
</file>

<file path=xl/calcChain.xml><?xml version="1.0" encoding="utf-8"?>
<calcChain xmlns="http://schemas.openxmlformats.org/spreadsheetml/2006/main">
  <c r="C6" i="4" l="1"/>
  <c r="A3" i="3" l="1"/>
  <c r="B11" i="2"/>
  <c r="C6" i="3" l="1"/>
  <c r="J23" i="1" l="1"/>
  <c r="J24" i="1"/>
  <c r="J22" i="1"/>
  <c r="B9" i="2" l="1"/>
  <c r="B10" i="2" s="1"/>
  <c r="J12" i="1" l="1"/>
  <c r="J13" i="1"/>
  <c r="J14" i="1"/>
  <c r="J15" i="1"/>
  <c r="J16" i="1"/>
  <c r="J17" i="1"/>
  <c r="J18" i="1"/>
  <c r="J19" i="1"/>
  <c r="J20" i="1"/>
  <c r="J21" i="1"/>
  <c r="E11" i="3" l="1"/>
  <c r="E10" i="3"/>
  <c r="B6" i="4" l="1"/>
  <c r="C7" i="4"/>
  <c r="C8" i="4" s="1"/>
  <c r="B6" i="3"/>
  <c r="B7" i="3" s="1"/>
  <c r="A3" i="4"/>
  <c r="J11" i="1"/>
  <c r="J10" i="1"/>
  <c r="J9" i="1"/>
  <c r="J8" i="1"/>
  <c r="B6" i="2"/>
  <c r="B4" i="2"/>
  <c r="H25" i="2"/>
  <c r="I25" i="3"/>
  <c r="I25" i="4"/>
  <c r="H24" i="2"/>
  <c r="I24" i="3"/>
  <c r="I24" i="4"/>
  <c r="H23" i="2"/>
  <c r="I23" i="3"/>
  <c r="I23" i="4"/>
  <c r="H22" i="2"/>
  <c r="I22" i="3"/>
  <c r="I22" i="4"/>
  <c r="H21" i="2"/>
  <c r="I21" i="3"/>
  <c r="I21" i="4"/>
  <c r="H20" i="2"/>
  <c r="I20" i="3"/>
  <c r="I20" i="4"/>
  <c r="H19" i="2"/>
  <c r="I19" i="3"/>
  <c r="I19" i="4"/>
  <c r="H18" i="2"/>
  <c r="I18" i="3"/>
  <c r="I18" i="4"/>
  <c r="H15" i="2"/>
  <c r="I15" i="3"/>
  <c r="I15" i="4"/>
  <c r="H14" i="2"/>
  <c r="I14" i="3"/>
  <c r="I14" i="4"/>
  <c r="I13" i="3"/>
  <c r="I13" i="4"/>
  <c r="I12" i="3"/>
  <c r="I12" i="4"/>
  <c r="B8" i="2"/>
  <c r="D11" i="2"/>
  <c r="B7" i="4" l="1"/>
  <c r="B8" i="4" s="1"/>
  <c r="C7" i="3"/>
</calcChain>
</file>

<file path=xl/sharedStrings.xml><?xml version="1.0" encoding="utf-8"?>
<sst xmlns="http://schemas.openxmlformats.org/spreadsheetml/2006/main" count="161" uniqueCount="69">
  <si>
    <t>Fondo General</t>
  </si>
  <si>
    <t>Inversión Pública Productiva de Conformidad con el Art. 3o de la Ley de Deuda Pública del Estado y sus Municipios</t>
  </si>
  <si>
    <t>-</t>
  </si>
  <si>
    <t>HSBC</t>
  </si>
  <si>
    <t>15 años</t>
  </si>
  <si>
    <t>Credito Simple</t>
  </si>
  <si>
    <t>Santander</t>
  </si>
  <si>
    <t>20 años</t>
  </si>
  <si>
    <t>Banobras</t>
  </si>
  <si>
    <t>% respecto 
al total</t>
  </si>
  <si>
    <t>Importe 
Pagado</t>
  </si>
  <si>
    <t>Importe y porcentaje del total que se paga y garantiza con el recurso de dichos fondos</t>
  </si>
  <si>
    <t>Importe o Porcentaje
Garantizado</t>
  </si>
  <si>
    <t>Fondo</t>
  </si>
  <si>
    <t>Importe Total Contratado</t>
  </si>
  <si>
    <t>Fin, Destino y Objeto</t>
  </si>
  <si>
    <t>Tasa</t>
  </si>
  <si>
    <t>Plazo</t>
  </si>
  <si>
    <t>Tipo de 
Obligación</t>
  </si>
  <si>
    <t>Formato de información de obligaciones pagadas o garantizadas con fondos federales</t>
  </si>
  <si>
    <t>Chihuahua, Chih.</t>
  </si>
  <si>
    <t>(-) Amortización 1</t>
  </si>
  <si>
    <t>2. Un comparativo de la relación deuda pública bruta total a producto interno bruto del Estado entre el 31 de diciembre del ejercicio fiscal anterior y la fecha de la amortización.</t>
  </si>
  <si>
    <t>Producto Interno Bruto Estatal</t>
  </si>
  <si>
    <t>Saldo de la Deuda Pública</t>
  </si>
  <si>
    <t>Porcentaje</t>
  </si>
  <si>
    <t>Ingresos Propios</t>
  </si>
  <si>
    <t xml:space="preserve">NOTA INFORMATIVA </t>
  </si>
  <si>
    <t>TIIE + 1.40 pts</t>
  </si>
  <si>
    <t>TIIE + 1.90 pts</t>
  </si>
  <si>
    <t>Tase Base + 1.41 pts</t>
  </si>
  <si>
    <t>Tase Base + 1.35 pts</t>
  </si>
  <si>
    <t>Tase Base + 1.18 pts</t>
  </si>
  <si>
    <t>Tasa Base + 1.19 pts</t>
  </si>
  <si>
    <t>(-) Amortización 2</t>
  </si>
  <si>
    <t>(-) Amortización 3</t>
  </si>
  <si>
    <t>(-) Amortización 4</t>
  </si>
  <si>
    <t>LOS PORCENTAJES GARANTIZADOS ESTAN CALCULADOS EN BASE AL 100% DE PARTICIPACIONES FEDERALES RECIBIDAS.</t>
  </si>
  <si>
    <t>3. Un comparativo de la relación deuda pública bruta total a ingresos propios del Estado  o Municipio, según corresponda, entre el 31 de diciembre del ejercicio fiscal anterior y la fecha de la amortización producto interno bruto del Estado entre el 31 de diciembre del ejercicio fiscal anterior y la fecha de la amortización.</t>
  </si>
  <si>
    <t>Acreedor, Proveedor o
Contratista</t>
  </si>
  <si>
    <t>Deuda Pública Bruta Total al 31 de Diciembre de 2018</t>
  </si>
  <si>
    <t xml:space="preserve">Deuda Pública Bruta Total al 31 de marzo de 2019 descontando la amortización 1 </t>
  </si>
  <si>
    <t>* Cifras estimadas basadas en el Indicador Trimestral de la Actividad Económica Estatal (ITAEE) al III Trimestre de 2018. Por lo que la información puede presentar ajustes en cada trimestre</t>
  </si>
  <si>
    <t>Banco del Bajío</t>
  </si>
  <si>
    <t>El refinanciamiento de la deuda pública directa de largo plazo del Estado, que en su momento se destinó a inversión pública productiva, refinanciamiento o reestructura de la deuda pública, de conformidad con lo establecido en el artículo 117, fracción VIII, de la Constitución Política de los Estados Unidos Mexicanos.</t>
  </si>
  <si>
    <t>Bancomer</t>
  </si>
  <si>
    <t>Multiva</t>
  </si>
  <si>
    <t>TIIE + 0.75 pts</t>
  </si>
  <si>
    <t>TIIE + 0.60 pts</t>
  </si>
  <si>
    <t>TIIE + 0.65 pts</t>
  </si>
  <si>
    <t>TIIE + 0.55 pts</t>
  </si>
  <si>
    <t>TIIE + 0.45 pts</t>
  </si>
  <si>
    <t>TIIE + 0.50 pts</t>
  </si>
  <si>
    <t>TIIE + 0.88 pts</t>
  </si>
  <si>
    <t>TIIE + 0.71 pts</t>
  </si>
  <si>
    <t>Banorte</t>
  </si>
  <si>
    <t xml:space="preserve">1. La reducción o aumento del saldo de su deuda pública bruta total con motivo de cada una de las amortizaciones a que se refiere este artículo, con relación al registrado al 31 de diciembre del ejercicio fiscal anterior. </t>
  </si>
  <si>
    <t xml:space="preserve">Deuda Pública Bruta Total al 30 de junio de 2019 descontando la amortización 2 </t>
  </si>
  <si>
    <t>Deuda Pública Bruta Total al 30 Septiembre del 2019 descontando la amortización 3</t>
  </si>
  <si>
    <t>Deuda Pública Bruta Total al 31 Diciembre del 2019 descontando la amortización 4</t>
  </si>
  <si>
    <t>*El incremento se debe  a un reajuste  contablemente de las emisiones bursatiles del ISN  en donde se consideran ahora como deuda directa, asi mismo los Bonos Cupon Cero,  el monto refinanciado fue el Valor nominal correspondiente y no el saldo reportado  mes a mes  conforme al valor de mercado como fines informativos.</t>
  </si>
  <si>
    <t>**El incremento se debe  a un reajuste  contablemente de las emisiones bursatiles del ISN  en donde se consideran ahora como deuda directa, asi mismo los Bonos Cupon Cero,  el monto refinanciado fue el Valor nominal correspondiente y no el saldo reportado  mes a mes  conforme al valor de mercado como fines informativos.</t>
  </si>
  <si>
    <t>**Saldo de la Deuda Pública</t>
  </si>
  <si>
    <t>al Cuarto Trimestre de 2019</t>
  </si>
  <si>
    <t>TIIE + 0.54 pts</t>
  </si>
  <si>
    <r>
      <t xml:space="preserve">Importe                                          </t>
    </r>
    <r>
      <rPr>
        <i/>
        <sz val="9"/>
        <color theme="0"/>
        <rFont val="Calibri"/>
        <family val="2"/>
        <scheme val="minor"/>
      </rPr>
      <t xml:space="preserve"> (cifras en pesos)</t>
    </r>
  </si>
  <si>
    <r>
      <t xml:space="preserve">Al 31 de Diciembre
2018                      </t>
    </r>
    <r>
      <rPr>
        <i/>
        <sz val="8"/>
        <color theme="0"/>
        <rFont val="Calibri"/>
        <family val="2"/>
        <scheme val="minor"/>
      </rPr>
      <t>(cifras en miles de pesos)</t>
    </r>
  </si>
  <si>
    <r>
      <t xml:space="preserve">Al  4to Trimestre 2019                           </t>
    </r>
    <r>
      <rPr>
        <i/>
        <sz val="8"/>
        <color theme="0"/>
        <rFont val="Calibri"/>
        <family val="2"/>
        <scheme val="minor"/>
      </rPr>
      <t>(cifras en miles de pesos)</t>
    </r>
  </si>
  <si>
    <r>
      <t xml:space="preserve">Al 31 de Diciembre
2018                       </t>
    </r>
    <r>
      <rPr>
        <sz val="8"/>
        <color theme="0"/>
        <rFont val="Calibri"/>
        <family val="2"/>
        <scheme val="minor"/>
      </rPr>
      <t>(cifras en miles de pesos)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</si>
</sst>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_(&quot;$&quot;* #,##0_);_(&quot;$&quot;* \(#,##0\);_(&quot;$&quot;* &quot;-&quot;??_);_(@_)"/>
    <numFmt numFmtId="166" formatCode="_-* #,##0_-;\-* #,##0_-;_-* &quot;-&quot;??_-;_-@_-"/>
    <numFmt numFmtId="167" formatCode="0.0000%"/>
    <numFmt numFmtId="168" formatCode="_(* #,##0.00_);_(* \(#,##0.00\);_(* &quot;-&quot;??_);_(@_)"/>
    <numFmt numFmtId="169" formatCode="0.0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1F497D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Arial"/>
      <family val="2"/>
    </font>
    <font>
      <i/>
      <sz val="9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justify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165" fontId="4" fillId="0" borderId="1" xfId="3" applyNumberFormat="1" applyFont="1" applyBorder="1"/>
    <xf numFmtId="17" fontId="0" fillId="0" borderId="0" xfId="0" applyNumberFormat="1" applyAlignment="1">
      <alignment horizontal="center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right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/>
    <xf numFmtId="166" fontId="0" fillId="0" borderId="0" xfId="1" applyNumberFormat="1" applyFont="1" applyBorder="1" applyAlignment="1">
      <alignment horizontal="left" vertical="top"/>
    </xf>
    <xf numFmtId="43" fontId="0" fillId="0" borderId="0" xfId="1" applyFont="1"/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9" fontId="0" fillId="0" borderId="0" xfId="2" applyFont="1" applyBorder="1" applyAlignment="1">
      <alignment horizontal="center" vertical="center"/>
    </xf>
    <xf numFmtId="10" fontId="0" fillId="0" borderId="1" xfId="2" applyNumberFormat="1" applyFont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/>
    </xf>
    <xf numFmtId="0" fontId="0" fillId="0" borderId="0" xfId="0" applyFill="1"/>
    <xf numFmtId="10" fontId="0" fillId="0" borderId="1" xfId="2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 vertical="top"/>
    </xf>
    <xf numFmtId="0" fontId="5" fillId="0" borderId="0" xfId="0" applyFont="1" applyAlignment="1">
      <alignment vertical="top"/>
    </xf>
    <xf numFmtId="166" fontId="0" fillId="0" borderId="0" xfId="1" applyNumberFormat="1" applyFont="1" applyFill="1" applyBorder="1" applyAlignment="1">
      <alignment horizontal="left" vertical="top" indent="2"/>
    </xf>
    <xf numFmtId="164" fontId="0" fillId="0" borderId="0" xfId="0" applyNumberFormat="1" applyFill="1" applyBorder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66" fontId="6" fillId="0" borderId="0" xfId="1" applyNumberFormat="1" applyFont="1" applyFill="1" applyBorder="1" applyAlignment="1">
      <alignment horizontal="left" vertical="top"/>
    </xf>
    <xf numFmtId="8" fontId="7" fillId="0" borderId="0" xfId="0" applyNumberFormat="1" applyFont="1" applyAlignment="1">
      <alignment vertical="center"/>
    </xf>
    <xf numFmtId="43" fontId="4" fillId="0" borderId="0" xfId="3" applyNumberFormat="1" applyFont="1" applyFill="1" applyBorder="1"/>
    <xf numFmtId="166" fontId="0" fillId="0" borderId="1" xfId="1" applyNumberFormat="1" applyFont="1" applyFill="1" applyBorder="1" applyAlignment="1">
      <alignment horizontal="left" vertical="top" indent="2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justify" vertical="top" wrapText="1"/>
    </xf>
    <xf numFmtId="43" fontId="8" fillId="0" borderId="0" xfId="1" applyFont="1" applyBorder="1" applyAlignment="1">
      <alignment vertical="top"/>
    </xf>
    <xf numFmtId="10" fontId="8" fillId="0" borderId="0" xfId="1" applyNumberFormat="1" applyFont="1" applyFill="1" applyBorder="1" applyAlignment="1">
      <alignment horizontal="center" vertical="center"/>
    </xf>
    <xf numFmtId="43" fontId="8" fillId="0" borderId="0" xfId="0" applyNumberFormat="1" applyFont="1" applyFill="1" applyBorder="1" applyAlignment="1">
      <alignment horizontal="center" vertical="top"/>
    </xf>
    <xf numFmtId="167" fontId="8" fillId="0" borderId="0" xfId="2" applyNumberFormat="1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justify" vertical="top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/>
    </xf>
    <xf numFmtId="167" fontId="8" fillId="0" borderId="1" xfId="2" applyNumberFormat="1" applyFont="1" applyFill="1" applyBorder="1" applyAlignment="1">
      <alignment horizontal="center" vertical="center"/>
    </xf>
    <xf numFmtId="164" fontId="0" fillId="0" borderId="0" xfId="0" applyNumberFormat="1"/>
    <xf numFmtId="166" fontId="0" fillId="0" borderId="1" xfId="1" applyNumberFormat="1" applyFont="1" applyFill="1" applyBorder="1" applyAlignment="1">
      <alignment horizontal="left" vertical="top"/>
    </xf>
    <xf numFmtId="0" fontId="0" fillId="0" borderId="0" xfId="0" applyAlignment="1">
      <alignment horizontal="justify" vertical="top" wrapText="1"/>
    </xf>
    <xf numFmtId="10" fontId="0" fillId="0" borderId="0" xfId="2" applyNumberFormat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10" fontId="8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top"/>
    </xf>
    <xf numFmtId="43" fontId="0" fillId="0" borderId="0" xfId="0" applyNumberFormat="1" applyFill="1" applyAlignment="1">
      <alignment vertical="top"/>
    </xf>
    <xf numFmtId="0" fontId="8" fillId="0" borderId="1" xfId="0" applyFont="1" applyFill="1" applyBorder="1" applyAlignment="1">
      <alignment horizontal="justify" vertical="top" wrapText="1"/>
    </xf>
    <xf numFmtId="10" fontId="8" fillId="0" borderId="1" xfId="2" applyNumberFormat="1" applyFont="1" applyFill="1" applyBorder="1" applyAlignment="1">
      <alignment horizontal="center" vertical="center"/>
    </xf>
    <xf numFmtId="44" fontId="0" fillId="0" borderId="1" xfId="5" applyFont="1" applyBorder="1" applyAlignment="1">
      <alignment horizontal="center"/>
    </xf>
    <xf numFmtId="44" fontId="0" fillId="0" borderId="2" xfId="5" applyFont="1" applyFill="1" applyBorder="1" applyAlignment="1">
      <alignment horizontal="center"/>
    </xf>
    <xf numFmtId="166" fontId="6" fillId="0" borderId="1" xfId="1" applyNumberFormat="1" applyFont="1" applyFill="1" applyBorder="1" applyAlignment="1">
      <alignment horizontal="left" vertical="top"/>
    </xf>
    <xf numFmtId="169" fontId="8" fillId="0" borderId="1" xfId="1" applyNumberFormat="1" applyFont="1" applyFill="1" applyBorder="1" applyAlignment="1">
      <alignment horizontal="center" vertical="center"/>
    </xf>
    <xf numFmtId="0" fontId="0" fillId="0" borderId="0" xfId="0" applyFill="1" applyBorder="1"/>
    <xf numFmtId="165" fontId="4" fillId="0" borderId="0" xfId="3" applyNumberFormat="1" applyFont="1" applyFill="1" applyBorder="1"/>
    <xf numFmtId="164" fontId="0" fillId="0" borderId="1" xfId="0" applyNumberFormat="1" applyFont="1" applyFill="1" applyBorder="1" applyAlignment="1">
      <alignment horizontal="center"/>
    </xf>
    <xf numFmtId="17" fontId="0" fillId="0" borderId="0" xfId="0" applyNumberFormat="1" applyAlignment="1">
      <alignment horizontal="left"/>
    </xf>
    <xf numFmtId="0" fontId="10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vertical="center" wrapText="1"/>
    </xf>
    <xf numFmtId="0" fontId="10" fillId="2" borderId="1" xfId="3" applyFont="1" applyFill="1" applyBorder="1" applyAlignment="1" applyProtection="1">
      <alignment horizontal="center" wrapText="1"/>
    </xf>
    <xf numFmtId="10" fontId="8" fillId="0" borderId="3" xfId="1" applyNumberFormat="1" applyFont="1" applyFill="1" applyBorder="1" applyAlignment="1">
      <alignment horizontal="center" vertical="center"/>
    </xf>
    <xf numFmtId="10" fontId="8" fillId="0" borderId="4" xfId="1" applyNumberFormat="1" applyFont="1" applyFill="1" applyBorder="1" applyAlignment="1">
      <alignment horizontal="center" vertical="center"/>
    </xf>
    <xf numFmtId="10" fontId="8" fillId="0" borderId="2" xfId="1" applyNumberFormat="1" applyFont="1" applyFill="1" applyBorder="1" applyAlignment="1">
      <alignment horizontal="center" vertical="center"/>
    </xf>
    <xf numFmtId="0" fontId="10" fillId="2" borderId="3" xfId="3" applyFont="1" applyFill="1" applyBorder="1" applyAlignment="1" applyProtection="1">
      <alignment horizontal="center" vertical="center" wrapText="1"/>
    </xf>
    <xf numFmtId="0" fontId="10" fillId="2" borderId="2" xfId="3" applyFont="1" applyFill="1" applyBorder="1" applyAlignment="1" applyProtection="1">
      <alignment horizontal="center" vertical="center" wrapText="1"/>
    </xf>
    <xf numFmtId="0" fontId="10" fillId="2" borderId="0" xfId="3" applyFont="1" applyFill="1" applyBorder="1" applyAlignment="1" applyProtection="1">
      <alignment horizontal="center" vertical="center" wrapText="1"/>
    </xf>
    <xf numFmtId="0" fontId="10" fillId="2" borderId="5" xfId="3" applyFont="1" applyFill="1" applyBorder="1" applyAlignment="1" applyProtection="1">
      <alignment horizontal="center" vertical="center" wrapText="1"/>
    </xf>
    <xf numFmtId="0" fontId="10" fillId="2" borderId="6" xfId="3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justify" vertical="top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 wrapText="1"/>
    </xf>
    <xf numFmtId="17" fontId="0" fillId="0" borderId="0" xfId="0" applyNumberFormat="1" applyAlignment="1">
      <alignment horizontal="justify" vertical="top" wrapText="1"/>
    </xf>
  </cellXfs>
  <cellStyles count="6">
    <cellStyle name="Millares" xfId="1" builtinId="3"/>
    <cellStyle name="Millares 2 2" xfId="4"/>
    <cellStyle name="Moneda" xfId="5" builtin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guero\AppData\Local\Microsoft\Windows\Temporary%20Internet%20Files\Content.Outlook\3WT63VPB\Concentrado%20Deuda%20directa%20y%20fideicomisos%203T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/REPORTES%20TRIMESTRALES%20A%20CONTABILIDAD/INFORME%20DE%20LA%20DEUDA%20PUBLICA%20Y%20OTROS%20PASIVOS%20%20LEY%20DISCIPLINA%20FINANCIERA/2019/4%20TRIM/4%20Trim%202019%20InfoAnalitic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BLAS%20DE%20AMORTIZACI&#211;N\F-0152\Tablas%20de%20amortizaci&#243;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BLAS%20DE%20AMORTIZACI&#211;N\BCC\Tablas%20de%20amortizacion%20BCC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BLAS%20DE%20AMORTIZACI&#211;N\F-80663%20Inbursa%205000%20mdp\Tabla%20de%20amortizacion%20Inbursa%205,000%20mdp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BLAS%20DE%20AMORTIZACI&#211;N\F-80645%20Inbursa%201160%20mdp\Tabla%20de%20amortizaci&#243;n%20Inbursa%201160md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iembre 2019"/>
    </sheetNames>
    <sheetDataSet>
      <sheetData sheetId="0">
        <row r="24">
          <cell r="L24">
            <v>27413910265.613834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 Trimestre 4-Formato 2"/>
      <sheetName val="2019 Trim 4-Formato 2 Criterios"/>
    </sheetNames>
    <sheetDataSet>
      <sheetData sheetId="0">
        <row r="36">
          <cell r="J36">
            <v>31296363765.910343</v>
          </cell>
        </row>
        <row r="70">
          <cell r="J70">
            <v>375612423.69999999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500 Interacciones"/>
      <sheetName val="1400  Multiva"/>
      <sheetName val="1716 BBVA"/>
      <sheetName val="2028 BBVA"/>
      <sheetName val="1380 BBVA"/>
      <sheetName val="Banorte 1,995mdp"/>
      <sheetName val="Santander 1,000"/>
      <sheetName val="Banorte 1,320mdp"/>
      <sheetName val="3000 Banobras"/>
      <sheetName val="Hoja3"/>
      <sheetName val="Serv Deuda"/>
      <sheetName val="Hoja1"/>
    </sheetNames>
    <sheetDataSet>
      <sheetData sheetId="0">
        <row r="23">
          <cell r="K23">
            <v>4451261684.6100006</v>
          </cell>
        </row>
        <row r="58">
          <cell r="J58">
            <v>39413497.65715047</v>
          </cell>
        </row>
        <row r="59">
          <cell r="J59">
            <v>41819621.628302947</v>
          </cell>
        </row>
        <row r="60">
          <cell r="J60">
            <v>37873539.804046869</v>
          </cell>
        </row>
      </sheetData>
      <sheetData sheetId="1">
        <row r="24">
          <cell r="K24">
            <v>1375167042.79</v>
          </cell>
        </row>
        <row r="58">
          <cell r="J58">
            <v>13157481.698635396</v>
          </cell>
        </row>
        <row r="59">
          <cell r="J59">
            <v>13901368.321099112</v>
          </cell>
        </row>
        <row r="60">
          <cell r="J60">
            <v>12703113.949132353</v>
          </cell>
        </row>
      </sheetData>
      <sheetData sheetId="2">
        <row r="23">
          <cell r="K23">
            <v>1697527720.1000001</v>
          </cell>
        </row>
        <row r="57">
          <cell r="J57">
            <v>14413951.730149264</v>
          </cell>
        </row>
        <row r="58">
          <cell r="J58">
            <v>15291225.758659801</v>
          </cell>
        </row>
        <row r="59">
          <cell r="J59">
            <v>13869187.255940527</v>
          </cell>
        </row>
      </sheetData>
      <sheetData sheetId="3">
        <row r="23">
          <cell r="K23">
            <v>2006512804.3700001</v>
          </cell>
        </row>
        <row r="57">
          <cell r="J57">
            <v>17037588.473158784</v>
          </cell>
        </row>
        <row r="58">
          <cell r="J58">
            <v>18074544.474480804</v>
          </cell>
        </row>
        <row r="59">
          <cell r="J59">
            <v>16393665.615303501</v>
          </cell>
        </row>
      </sheetData>
      <sheetData sheetId="4">
        <row r="23">
          <cell r="K23">
            <v>1365053583.2700002</v>
          </cell>
        </row>
        <row r="57">
          <cell r="J57">
            <v>11590866.077822151</v>
          </cell>
        </row>
        <row r="58">
          <cell r="J58">
            <v>12296319.088150062</v>
          </cell>
        </row>
        <row r="59">
          <cell r="J59">
            <v>11152797.998567384</v>
          </cell>
        </row>
      </sheetData>
      <sheetData sheetId="5">
        <row r="11">
          <cell r="K11">
            <v>1990152693.5399997</v>
          </cell>
        </row>
        <row r="43">
          <cell r="J43">
            <v>16119386.588869644</v>
          </cell>
        </row>
        <row r="44">
          <cell r="J44">
            <v>17548566.748223145</v>
          </cell>
        </row>
        <row r="45">
          <cell r="J45">
            <v>15669093.573310236</v>
          </cell>
        </row>
      </sheetData>
      <sheetData sheetId="6">
        <row r="11">
          <cell r="K11">
            <v>997498404.52999985</v>
          </cell>
        </row>
      </sheetData>
      <sheetData sheetId="7">
        <row r="7">
          <cell r="K7">
            <v>1320276000</v>
          </cell>
        </row>
      </sheetData>
      <sheetData sheetId="8"/>
      <sheetData sheetId="9"/>
      <sheetData sheetId="10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CC Consolidado"/>
      <sheetName val=" Resumen 1"/>
      <sheetName val="Banobras 1020"/>
      <sheetName val="Banobras 1200"/>
      <sheetName val="Banobras 636.92"/>
      <sheetName val="Banobras 1400"/>
      <sheetName val="Banobras 400  CJ 1desembolso"/>
      <sheetName val="Banobras 400  CJ 2desembolso"/>
      <sheetName val="Banobras 220  CJ 3desembolso"/>
      <sheetName val="Banobras 517 profise 1"/>
      <sheetName val="Banobras 65.17 profise2"/>
      <sheetName val="Banobras 54.75 profise3"/>
      <sheetName val="Banobras 1,313mdp"/>
      <sheetName val="Banobras 86.96"/>
      <sheetName val="RESUMEN"/>
    </sheetNames>
    <sheetDataSet>
      <sheetData sheetId="0"/>
      <sheetData sheetId="1"/>
      <sheetData sheetId="2"/>
      <sheetData sheetId="3">
        <row r="52">
          <cell r="I52">
            <v>277640940</v>
          </cell>
        </row>
        <row r="65">
          <cell r="G65">
            <v>6883633.333333333</v>
          </cell>
        </row>
        <row r="66">
          <cell r="G66">
            <v>6646266.666666666</v>
          </cell>
        </row>
        <row r="67">
          <cell r="G67">
            <v>7833100</v>
          </cell>
        </row>
      </sheetData>
      <sheetData sheetId="4">
        <row r="66">
          <cell r="L66">
            <v>854454000</v>
          </cell>
        </row>
        <row r="79">
          <cell r="H79">
            <v>8951333.3333333321</v>
          </cell>
        </row>
        <row r="80">
          <cell r="H80">
            <v>8642666.6666666642</v>
          </cell>
        </row>
        <row r="81">
          <cell r="H81">
            <v>9568666.6666666642</v>
          </cell>
        </row>
      </sheetData>
      <sheetData sheetId="5">
        <row r="57">
          <cell r="J57">
            <v>195969234.36000001</v>
          </cell>
        </row>
        <row r="67">
          <cell r="H67">
            <v>4585239.256764167</v>
          </cell>
        </row>
        <row r="68">
          <cell r="H68">
            <v>4585239.256764167</v>
          </cell>
        </row>
        <row r="69">
          <cell r="H69">
            <v>4289417.3885858338</v>
          </cell>
        </row>
      </sheetData>
      <sheetData sheetId="6">
        <row r="61">
          <cell r="K61">
            <v>417774000</v>
          </cell>
        </row>
        <row r="74">
          <cell r="H74">
            <v>11772212.829667689</v>
          </cell>
        </row>
        <row r="75">
          <cell r="H75">
            <v>11392464.018710665</v>
          </cell>
        </row>
        <row r="76">
          <cell r="H76">
            <v>12531710.43158173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5000 inbursa"/>
      <sheetName val="5000 inbursa reest 2014"/>
      <sheetName val="tabla de amortización (2013)"/>
      <sheetName val="Hoja3"/>
    </sheetNames>
    <sheetDataSet>
      <sheetData sheetId="0"/>
      <sheetData sheetId="1"/>
      <sheetData sheetId="2">
        <row r="11">
          <cell r="K11">
            <v>4691970146.1199999</v>
          </cell>
        </row>
        <row r="45">
          <cell r="J45">
            <v>41791675.060167909</v>
          </cell>
        </row>
        <row r="46">
          <cell r="J46">
            <v>40612547.037352629</v>
          </cell>
        </row>
        <row r="47">
          <cell r="J47">
            <v>47722120.220922545</v>
          </cell>
        </row>
      </sheetData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"/>
      <sheetName val="1160 inbursa"/>
      <sheetName val="1160 inbursa reest 2014"/>
      <sheetName val="Hoja2 (2)"/>
    </sheetNames>
    <sheetDataSet>
      <sheetData sheetId="0"/>
      <sheetData sheetId="1"/>
      <sheetData sheetId="2">
        <row r="9">
          <cell r="K9">
            <v>990046030.19000006</v>
          </cell>
        </row>
        <row r="43">
          <cell r="J43">
            <v>8818402.6582942288</v>
          </cell>
        </row>
        <row r="44">
          <cell r="J44">
            <v>8569596.5015916638</v>
          </cell>
        </row>
        <row r="45">
          <cell r="J45">
            <v>10069777.558636475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30"/>
  <sheetViews>
    <sheetView showGridLines="0" tabSelected="1" zoomScale="70" zoomScaleNormal="70" workbookViewId="0">
      <selection activeCell="A4" sqref="A4:A5"/>
    </sheetView>
  </sheetViews>
  <sheetFormatPr baseColWidth="10" defaultRowHeight="14.4" x14ac:dyDescent="0.3"/>
  <cols>
    <col min="1" max="1" width="20.44140625" customWidth="1"/>
    <col min="2" max="2" width="15" customWidth="1"/>
    <col min="3" max="3" width="21" customWidth="1"/>
    <col min="4" max="4" width="58.44140625" customWidth="1"/>
    <col min="5" max="5" width="17.33203125" customWidth="1"/>
    <col min="6" max="6" width="18.33203125" customWidth="1"/>
    <col min="7" max="7" width="14" bestFit="1" customWidth="1"/>
    <col min="8" max="8" width="15.6640625" customWidth="1"/>
    <col min="9" max="9" width="21.21875" customWidth="1"/>
    <col min="10" max="10" width="16.33203125" customWidth="1"/>
    <col min="11" max="11" width="16.88671875" bestFit="1" customWidth="1"/>
    <col min="12" max="12" width="13.44140625" bestFit="1" customWidth="1"/>
  </cols>
  <sheetData>
    <row r="1" spans="1:11" s="24" customFormat="1" ht="15" customHeight="1" x14ac:dyDescent="0.3">
      <c r="A1" s="78" t="s">
        <v>20</v>
      </c>
      <c r="B1" s="78"/>
      <c r="C1" s="78"/>
      <c r="D1" s="78"/>
      <c r="E1" s="78"/>
      <c r="F1" s="78"/>
      <c r="G1" s="78"/>
      <c r="H1" s="78"/>
      <c r="I1" s="78"/>
      <c r="J1" s="78"/>
      <c r="K1" s="55"/>
    </row>
    <row r="2" spans="1:11" s="24" customFormat="1" x14ac:dyDescent="0.3">
      <c r="A2" s="78" t="s">
        <v>19</v>
      </c>
      <c r="B2" s="78"/>
      <c r="C2" s="78"/>
      <c r="D2" s="78"/>
      <c r="E2" s="78"/>
      <c r="F2" s="78"/>
      <c r="G2" s="78"/>
      <c r="H2" s="78"/>
      <c r="I2" s="78"/>
      <c r="J2" s="78"/>
      <c r="K2" s="55"/>
    </row>
    <row r="3" spans="1:11" s="24" customFormat="1" ht="24" customHeight="1" x14ac:dyDescent="0.3">
      <c r="A3" s="78" t="s">
        <v>63</v>
      </c>
      <c r="B3" s="78"/>
      <c r="C3" s="78"/>
      <c r="D3" s="78"/>
      <c r="E3" s="78"/>
      <c r="F3" s="78"/>
      <c r="G3" s="78"/>
      <c r="H3" s="78"/>
      <c r="I3" s="78"/>
      <c r="J3" s="78"/>
      <c r="K3" s="55"/>
    </row>
    <row r="4" spans="1:11" s="57" customFormat="1" ht="53.25" customHeight="1" x14ac:dyDescent="0.3">
      <c r="A4" s="76" t="s">
        <v>18</v>
      </c>
      <c r="B4" s="76" t="s">
        <v>17</v>
      </c>
      <c r="C4" s="76" t="s">
        <v>16</v>
      </c>
      <c r="D4" s="76" t="s">
        <v>15</v>
      </c>
      <c r="E4" s="76" t="s">
        <v>39</v>
      </c>
      <c r="F4" s="76" t="s">
        <v>14</v>
      </c>
      <c r="G4" s="76" t="s">
        <v>13</v>
      </c>
      <c r="H4" s="76" t="s">
        <v>12</v>
      </c>
      <c r="I4" s="79" t="s">
        <v>11</v>
      </c>
      <c r="J4" s="80"/>
      <c r="K4" s="56"/>
    </row>
    <row r="5" spans="1:11" s="24" customFormat="1" ht="24.6" x14ac:dyDescent="0.3">
      <c r="A5" s="77"/>
      <c r="B5" s="77"/>
      <c r="C5" s="77"/>
      <c r="D5" s="77"/>
      <c r="E5" s="77"/>
      <c r="F5" s="77"/>
      <c r="G5" s="77"/>
      <c r="H5" s="77"/>
      <c r="I5" s="72" t="s">
        <v>10</v>
      </c>
      <c r="J5" s="72" t="s">
        <v>9</v>
      </c>
      <c r="K5" s="55"/>
    </row>
    <row r="6" spans="1:11" s="24" customFormat="1" ht="50.4" customHeight="1" x14ac:dyDescent="0.3">
      <c r="A6" s="44" t="s">
        <v>5</v>
      </c>
      <c r="B6" s="44" t="s">
        <v>4</v>
      </c>
      <c r="C6" s="45" t="s">
        <v>28</v>
      </c>
      <c r="D6" s="60" t="s">
        <v>1</v>
      </c>
      <c r="E6" s="44" t="s">
        <v>6</v>
      </c>
      <c r="F6" s="46">
        <v>416136000</v>
      </c>
      <c r="G6" s="44" t="s">
        <v>0</v>
      </c>
      <c r="H6" s="46">
        <v>10000000</v>
      </c>
      <c r="I6" s="44" t="s">
        <v>2</v>
      </c>
      <c r="J6" s="61" t="s">
        <v>2</v>
      </c>
      <c r="K6" s="58"/>
    </row>
    <row r="7" spans="1:11" s="24" customFormat="1" ht="50.4" customHeight="1" x14ac:dyDescent="0.3">
      <c r="A7" s="44" t="s">
        <v>5</v>
      </c>
      <c r="B7" s="44" t="s">
        <v>4</v>
      </c>
      <c r="C7" s="45" t="s">
        <v>29</v>
      </c>
      <c r="D7" s="60" t="s">
        <v>1</v>
      </c>
      <c r="E7" s="44" t="s">
        <v>3</v>
      </c>
      <c r="F7" s="46">
        <v>416136000</v>
      </c>
      <c r="G7" s="44" t="s">
        <v>0</v>
      </c>
      <c r="H7" s="46">
        <v>12500000</v>
      </c>
      <c r="I7" s="44" t="s">
        <v>2</v>
      </c>
      <c r="J7" s="61" t="s">
        <v>2</v>
      </c>
      <c r="K7" s="59"/>
    </row>
    <row r="8" spans="1:11" s="24" customFormat="1" ht="27.6" x14ac:dyDescent="0.3">
      <c r="A8" s="44" t="s">
        <v>5</v>
      </c>
      <c r="B8" s="44" t="s">
        <v>7</v>
      </c>
      <c r="C8" s="45" t="s">
        <v>30</v>
      </c>
      <c r="D8" s="60" t="s">
        <v>1</v>
      </c>
      <c r="E8" s="44" t="s">
        <v>8</v>
      </c>
      <c r="F8" s="46">
        <v>1400000000</v>
      </c>
      <c r="G8" s="44" t="s">
        <v>0</v>
      </c>
      <c r="H8" s="73">
        <v>7.7299999999999994E-2</v>
      </c>
      <c r="I8" s="46">
        <v>138608312.328356</v>
      </c>
      <c r="J8" s="47">
        <f t="shared" ref="J8:J21" si="0">(I8/F8)</f>
        <v>9.9005937377397144E-2</v>
      </c>
      <c r="K8" s="58"/>
    </row>
    <row r="9" spans="1:11" s="24" customFormat="1" ht="27.6" x14ac:dyDescent="0.3">
      <c r="A9" s="44" t="s">
        <v>5</v>
      </c>
      <c r="B9" s="44" t="s">
        <v>7</v>
      </c>
      <c r="C9" s="45" t="s">
        <v>31</v>
      </c>
      <c r="D9" s="60" t="s">
        <v>1</v>
      </c>
      <c r="E9" s="44" t="s">
        <v>8</v>
      </c>
      <c r="F9" s="46">
        <v>1200000000</v>
      </c>
      <c r="G9" s="44" t="s">
        <v>0</v>
      </c>
      <c r="H9" s="74"/>
      <c r="I9" s="46">
        <v>113898000.01333301</v>
      </c>
      <c r="J9" s="47">
        <f t="shared" si="0"/>
        <v>9.4915000011110834E-2</v>
      </c>
      <c r="K9" s="58"/>
    </row>
    <row r="10" spans="1:11" s="24" customFormat="1" ht="27.6" x14ac:dyDescent="0.3">
      <c r="A10" s="44" t="s">
        <v>5</v>
      </c>
      <c r="B10" s="44" t="s">
        <v>7</v>
      </c>
      <c r="C10" s="45" t="s">
        <v>32</v>
      </c>
      <c r="D10" s="60" t="s">
        <v>1</v>
      </c>
      <c r="E10" s="44" t="s">
        <v>8</v>
      </c>
      <c r="F10" s="46">
        <v>665394050.15999997</v>
      </c>
      <c r="G10" s="44" t="s">
        <v>0</v>
      </c>
      <c r="H10" s="74"/>
      <c r="I10" s="46">
        <v>86638833.343333319</v>
      </c>
      <c r="J10" s="47">
        <f t="shared" si="0"/>
        <v>0.13020680500900217</v>
      </c>
      <c r="K10" s="58"/>
    </row>
    <row r="11" spans="1:11" s="24" customFormat="1" ht="27.6" x14ac:dyDescent="0.3">
      <c r="A11" s="44" t="s">
        <v>5</v>
      </c>
      <c r="B11" s="44" t="s">
        <v>7</v>
      </c>
      <c r="C11" s="45" t="s">
        <v>33</v>
      </c>
      <c r="D11" s="60" t="s">
        <v>1</v>
      </c>
      <c r="E11" s="44" t="s">
        <v>8</v>
      </c>
      <c r="F11" s="46">
        <v>1020000000</v>
      </c>
      <c r="G11" s="44" t="s">
        <v>0</v>
      </c>
      <c r="H11" s="75"/>
      <c r="I11" s="46">
        <v>53987494.582545839</v>
      </c>
      <c r="J11" s="47">
        <f t="shared" si="0"/>
        <v>5.292891625739788E-2</v>
      </c>
      <c r="K11" s="58"/>
    </row>
    <row r="12" spans="1:11" s="24" customFormat="1" ht="69" x14ac:dyDescent="0.3">
      <c r="A12" s="44" t="s">
        <v>5</v>
      </c>
      <c r="B12" s="44" t="s">
        <v>7</v>
      </c>
      <c r="C12" s="45" t="s">
        <v>48</v>
      </c>
      <c r="D12" s="60" t="s">
        <v>44</v>
      </c>
      <c r="E12" s="44" t="s">
        <v>43</v>
      </c>
      <c r="F12" s="46">
        <v>1500000000</v>
      </c>
      <c r="G12" s="44" t="s">
        <v>0</v>
      </c>
      <c r="H12" s="54">
        <v>2.53E-2</v>
      </c>
      <c r="I12" s="46">
        <v>44307931.177915528</v>
      </c>
      <c r="J12" s="47">
        <f t="shared" si="0"/>
        <v>2.9538620785277019E-2</v>
      </c>
      <c r="K12" s="58"/>
    </row>
    <row r="13" spans="1:11" s="24" customFormat="1" ht="69" x14ac:dyDescent="0.3">
      <c r="A13" s="44" t="s">
        <v>5</v>
      </c>
      <c r="B13" s="44" t="s">
        <v>7</v>
      </c>
      <c r="C13" s="45" t="s">
        <v>48</v>
      </c>
      <c r="D13" s="60" t="s">
        <v>44</v>
      </c>
      <c r="E13" s="44" t="s">
        <v>45</v>
      </c>
      <c r="F13" s="46">
        <v>3000000000</v>
      </c>
      <c r="G13" s="44" t="s">
        <v>0</v>
      </c>
      <c r="H13" s="54">
        <v>5.04E-2</v>
      </c>
      <c r="I13" s="46">
        <v>88493219.643609151</v>
      </c>
      <c r="J13" s="47">
        <f t="shared" si="0"/>
        <v>2.949773988120305E-2</v>
      </c>
      <c r="K13" s="58"/>
    </row>
    <row r="14" spans="1:11" s="24" customFormat="1" ht="69" x14ac:dyDescent="0.3">
      <c r="A14" s="44" t="s">
        <v>5</v>
      </c>
      <c r="B14" s="44" t="s">
        <v>7</v>
      </c>
      <c r="C14" s="45" t="s">
        <v>49</v>
      </c>
      <c r="D14" s="60" t="s">
        <v>44</v>
      </c>
      <c r="E14" s="44" t="s">
        <v>45</v>
      </c>
      <c r="F14" s="46">
        <v>1852528000</v>
      </c>
      <c r="G14" s="44" t="s">
        <v>0</v>
      </c>
      <c r="H14" s="54">
        <v>3.1E-2</v>
      </c>
      <c r="I14" s="46">
        <v>54077056.152816519</v>
      </c>
      <c r="J14" s="47">
        <f t="shared" si="0"/>
        <v>2.9190952122082104E-2</v>
      </c>
      <c r="K14" s="58"/>
    </row>
    <row r="15" spans="1:11" s="24" customFormat="1" ht="69" x14ac:dyDescent="0.3">
      <c r="A15" s="44" t="s">
        <v>5</v>
      </c>
      <c r="B15" s="44" t="s">
        <v>7</v>
      </c>
      <c r="C15" s="45" t="s">
        <v>48</v>
      </c>
      <c r="D15" s="60" t="s">
        <v>44</v>
      </c>
      <c r="E15" s="44" t="s">
        <v>6</v>
      </c>
      <c r="F15" s="46">
        <v>1350000000</v>
      </c>
      <c r="G15" s="44" t="s">
        <v>0</v>
      </c>
      <c r="H15" s="65">
        <v>2.2700000000000001E-2</v>
      </c>
      <c r="I15" s="46">
        <v>34543597.153499216</v>
      </c>
      <c r="J15" s="47">
        <f t="shared" si="0"/>
        <v>2.5587849743332752E-2</v>
      </c>
      <c r="K15" s="58"/>
    </row>
    <row r="16" spans="1:11" s="24" customFormat="1" ht="69" x14ac:dyDescent="0.3">
      <c r="A16" s="44" t="s">
        <v>5</v>
      </c>
      <c r="B16" s="44" t="s">
        <v>7</v>
      </c>
      <c r="C16" s="45" t="s">
        <v>49</v>
      </c>
      <c r="D16" s="60" t="s">
        <v>44</v>
      </c>
      <c r="E16" s="44" t="s">
        <v>6</v>
      </c>
      <c r="F16" s="46">
        <v>1750000000</v>
      </c>
      <c r="G16" s="44" t="s">
        <v>0</v>
      </c>
      <c r="H16" s="54">
        <v>2.9399999999999999E-2</v>
      </c>
      <c r="I16" s="46">
        <v>45670946.008781381</v>
      </c>
      <c r="J16" s="47">
        <f t="shared" si="0"/>
        <v>2.6097683433589359E-2</v>
      </c>
      <c r="K16" s="58"/>
    </row>
    <row r="17" spans="1:11" s="24" customFormat="1" ht="69" x14ac:dyDescent="0.3">
      <c r="A17" s="44" t="s">
        <v>5</v>
      </c>
      <c r="B17" s="44" t="s">
        <v>7</v>
      </c>
      <c r="C17" s="45" t="s">
        <v>47</v>
      </c>
      <c r="D17" s="60" t="s">
        <v>44</v>
      </c>
      <c r="E17" s="44" t="s">
        <v>6</v>
      </c>
      <c r="F17" s="46">
        <v>1900000000</v>
      </c>
      <c r="G17" s="44" t="s">
        <v>0</v>
      </c>
      <c r="H17" s="65">
        <v>3.1899999999999998E-2</v>
      </c>
      <c r="I17" s="46">
        <v>50123756.307716995</v>
      </c>
      <c r="J17" s="47">
        <f t="shared" si="0"/>
        <v>2.6380924372482628E-2</v>
      </c>
      <c r="K17" s="58"/>
    </row>
    <row r="18" spans="1:11" s="24" customFormat="1" ht="69" x14ac:dyDescent="0.3">
      <c r="A18" s="44" t="s">
        <v>5</v>
      </c>
      <c r="B18" s="44" t="s">
        <v>7</v>
      </c>
      <c r="C18" s="45" t="s">
        <v>53</v>
      </c>
      <c r="D18" s="60" t="s">
        <v>44</v>
      </c>
      <c r="E18" s="44" t="s">
        <v>46</v>
      </c>
      <c r="F18" s="46">
        <v>1185342076.3299999</v>
      </c>
      <c r="G18" s="44" t="s">
        <v>0</v>
      </c>
      <c r="H18" s="54">
        <v>2.9000000000000001E-2</v>
      </c>
      <c r="I18" s="46">
        <v>30471670.838367581</v>
      </c>
      <c r="J18" s="47">
        <f t="shared" si="0"/>
        <v>2.5707069247649192E-2</v>
      </c>
      <c r="K18" s="58"/>
    </row>
    <row r="19" spans="1:11" s="24" customFormat="1" ht="69" x14ac:dyDescent="0.3">
      <c r="A19" s="44" t="s">
        <v>5</v>
      </c>
      <c r="B19" s="44" t="s">
        <v>7</v>
      </c>
      <c r="C19" s="45" t="s">
        <v>50</v>
      </c>
      <c r="D19" s="60" t="s">
        <v>44</v>
      </c>
      <c r="E19" s="44" t="s">
        <v>8</v>
      </c>
      <c r="F19" s="46">
        <v>4416500000</v>
      </c>
      <c r="G19" s="44" t="s">
        <v>0</v>
      </c>
      <c r="H19" s="65">
        <v>7.4139999999999998E-2</v>
      </c>
      <c r="I19" s="46">
        <v>132955823.79991165</v>
      </c>
      <c r="J19" s="47">
        <f t="shared" si="0"/>
        <v>3.0104341401542316E-2</v>
      </c>
      <c r="K19" s="58"/>
    </row>
    <row r="20" spans="1:11" s="24" customFormat="1" ht="69" x14ac:dyDescent="0.3">
      <c r="A20" s="44" t="s">
        <v>5</v>
      </c>
      <c r="B20" s="44" t="s">
        <v>7</v>
      </c>
      <c r="C20" s="45" t="s">
        <v>51</v>
      </c>
      <c r="D20" s="60" t="s">
        <v>44</v>
      </c>
      <c r="E20" s="44" t="s">
        <v>8</v>
      </c>
      <c r="F20" s="46">
        <v>5000000000</v>
      </c>
      <c r="G20" s="44" t="s">
        <v>0</v>
      </c>
      <c r="H20" s="65">
        <v>8.3930000000000005E-2</v>
      </c>
      <c r="I20" s="46">
        <v>149022108.60443842</v>
      </c>
      <c r="J20" s="47">
        <f t="shared" si="0"/>
        <v>2.9804421720887684E-2</v>
      </c>
      <c r="K20" s="58"/>
    </row>
    <row r="21" spans="1:11" s="24" customFormat="1" ht="69" x14ac:dyDescent="0.3">
      <c r="A21" s="44" t="s">
        <v>5</v>
      </c>
      <c r="B21" s="44" t="s">
        <v>7</v>
      </c>
      <c r="C21" s="45" t="s">
        <v>52</v>
      </c>
      <c r="D21" s="60" t="s">
        <v>44</v>
      </c>
      <c r="E21" s="44" t="s">
        <v>8</v>
      </c>
      <c r="F21" s="46">
        <v>5000000000</v>
      </c>
      <c r="G21" s="44" t="s">
        <v>0</v>
      </c>
      <c r="H21" s="65">
        <v>8.3930000000000005E-2</v>
      </c>
      <c r="I21" s="46">
        <v>149688596.772394</v>
      </c>
      <c r="J21" s="47">
        <f t="shared" si="0"/>
        <v>2.9937719354478802E-2</v>
      </c>
      <c r="K21" s="58"/>
    </row>
    <row r="22" spans="1:11" s="24" customFormat="1" ht="69" x14ac:dyDescent="0.3">
      <c r="A22" s="44" t="s">
        <v>5</v>
      </c>
      <c r="B22" s="44" t="s">
        <v>7</v>
      </c>
      <c r="C22" s="45" t="s">
        <v>54</v>
      </c>
      <c r="D22" s="60" t="s">
        <v>44</v>
      </c>
      <c r="E22" s="44" t="s">
        <v>3</v>
      </c>
      <c r="F22" s="46">
        <v>500000000</v>
      </c>
      <c r="G22" s="44" t="s">
        <v>0</v>
      </c>
      <c r="H22" s="54">
        <v>8.3999999999999995E-3</v>
      </c>
      <c r="I22" s="46">
        <v>11761886.025653368</v>
      </c>
      <c r="J22" s="47">
        <f>(I22/F22)</f>
        <v>2.3523772051306735E-2</v>
      </c>
      <c r="K22" s="58"/>
    </row>
    <row r="23" spans="1:11" s="24" customFormat="1" ht="69" x14ac:dyDescent="0.3">
      <c r="A23" s="44" t="s">
        <v>5</v>
      </c>
      <c r="B23" s="44" t="s">
        <v>7</v>
      </c>
      <c r="C23" s="45" t="s">
        <v>64</v>
      </c>
      <c r="D23" s="60" t="s">
        <v>44</v>
      </c>
      <c r="E23" s="44" t="s">
        <v>55</v>
      </c>
      <c r="F23" s="46">
        <v>3397918257.5</v>
      </c>
      <c r="G23" s="44" t="s">
        <v>0</v>
      </c>
      <c r="H23" s="54">
        <v>5.7049999999999997E-2</v>
      </c>
      <c r="I23" s="46">
        <v>1353079.37</v>
      </c>
      <c r="J23" s="47">
        <f>(I23/F23)</f>
        <v>3.9820833447462654E-4</v>
      </c>
      <c r="K23" s="58"/>
    </row>
    <row r="24" spans="1:11" s="24" customFormat="1" ht="69" x14ac:dyDescent="0.3">
      <c r="A24" s="44" t="s">
        <v>5</v>
      </c>
      <c r="B24" s="44" t="s">
        <v>7</v>
      </c>
      <c r="C24" s="45" t="s">
        <v>48</v>
      </c>
      <c r="D24" s="60" t="s">
        <v>44</v>
      </c>
      <c r="E24" s="44" t="s">
        <v>43</v>
      </c>
      <c r="F24" s="46">
        <v>500000000</v>
      </c>
      <c r="G24" s="44" t="s">
        <v>0</v>
      </c>
      <c r="H24" s="54">
        <v>7.1999999999999998E-3</v>
      </c>
      <c r="I24" s="46">
        <v>540250</v>
      </c>
      <c r="J24" s="47">
        <f>(I24/F24)</f>
        <v>1.0805000000000001E-3</v>
      </c>
      <c r="K24" s="58"/>
    </row>
    <row r="25" spans="1:11" ht="50.4" customHeight="1" x14ac:dyDescent="0.3">
      <c r="A25" s="36"/>
      <c r="B25" s="36"/>
      <c r="C25" s="36"/>
      <c r="D25" s="37"/>
      <c r="E25" s="36"/>
      <c r="F25" s="38"/>
      <c r="G25" s="36"/>
      <c r="H25" s="39"/>
      <c r="I25" s="40"/>
      <c r="J25" s="41"/>
      <c r="K25" s="26"/>
    </row>
    <row r="26" spans="1:11" x14ac:dyDescent="0.3">
      <c r="A26" s="27" t="s">
        <v>27</v>
      </c>
      <c r="B26" s="42"/>
      <c r="C26" s="42"/>
      <c r="D26" s="43"/>
      <c r="E26" s="42"/>
      <c r="F26" s="42"/>
      <c r="G26" s="42"/>
      <c r="H26" s="42"/>
      <c r="I26" s="42"/>
      <c r="J26" s="42"/>
      <c r="K26" s="4"/>
    </row>
    <row r="27" spans="1:11" x14ac:dyDescent="0.3">
      <c r="A27" s="27" t="s">
        <v>37</v>
      </c>
      <c r="B27" s="42"/>
      <c r="C27" s="42"/>
      <c r="D27" s="43"/>
      <c r="E27" s="42"/>
      <c r="F27" s="42"/>
      <c r="G27" s="42"/>
      <c r="H27" s="42"/>
      <c r="I27" s="42"/>
      <c r="J27" s="42"/>
      <c r="K27" s="4"/>
    </row>
    <row r="28" spans="1:11" x14ac:dyDescent="0.3">
      <c r="A28" s="2"/>
      <c r="B28" s="2"/>
      <c r="C28" s="2"/>
      <c r="D28" s="3"/>
      <c r="E28" s="2"/>
      <c r="F28" s="2"/>
      <c r="G28" s="2"/>
      <c r="H28" s="2"/>
      <c r="I28" s="2"/>
      <c r="J28" s="2"/>
    </row>
    <row r="29" spans="1:11" x14ac:dyDescent="0.3">
      <c r="D29" s="1"/>
    </row>
    <row r="30" spans="1:11" x14ac:dyDescent="0.3">
      <c r="D30" s="1"/>
    </row>
  </sheetData>
  <mergeCells count="13">
    <mergeCell ref="H8:H11"/>
    <mergeCell ref="G4:G5"/>
    <mergeCell ref="H4:H5"/>
    <mergeCell ref="A1:J1"/>
    <mergeCell ref="A2:J2"/>
    <mergeCell ref="A3:J3"/>
    <mergeCell ref="I4:J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scale="4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25"/>
  <sheetViews>
    <sheetView workbookViewId="0">
      <selection activeCell="A2" sqref="A2"/>
    </sheetView>
  </sheetViews>
  <sheetFormatPr baseColWidth="10" defaultRowHeight="14.4" x14ac:dyDescent="0.3"/>
  <cols>
    <col min="1" max="1" width="53.33203125" customWidth="1"/>
    <col min="2" max="2" width="26.6640625" customWidth="1"/>
    <col min="3" max="3" width="14.33203125" bestFit="1" customWidth="1"/>
    <col min="4" max="4" width="18" hidden="1" customWidth="1"/>
    <col min="8" max="8" width="0" hidden="1" customWidth="1"/>
  </cols>
  <sheetData>
    <row r="1" spans="1:8" ht="54" customHeight="1" x14ac:dyDescent="0.3">
      <c r="A1" s="81" t="s">
        <v>56</v>
      </c>
      <c r="B1" s="81"/>
    </row>
    <row r="2" spans="1:8" ht="24" x14ac:dyDescent="0.3">
      <c r="A2" s="71"/>
      <c r="B2" s="70" t="s">
        <v>65</v>
      </c>
    </row>
    <row r="3" spans="1:8" x14ac:dyDescent="0.3">
      <c r="A3" s="5" t="s">
        <v>40</v>
      </c>
      <c r="B3" s="62">
        <v>27693628402.309998</v>
      </c>
    </row>
    <row r="4" spans="1:8" x14ac:dyDescent="0.3">
      <c r="A4" s="6" t="s">
        <v>21</v>
      </c>
      <c r="B4" s="7">
        <f>B5-B3</f>
        <v>-370127633.28624344</v>
      </c>
      <c r="C4" s="8"/>
    </row>
    <row r="5" spans="1:8" ht="28.8" x14ac:dyDescent="0.3">
      <c r="A5" s="5" t="s">
        <v>41</v>
      </c>
      <c r="B5" s="63">
        <v>27323500769.023754</v>
      </c>
      <c r="C5" s="31"/>
    </row>
    <row r="6" spans="1:8" x14ac:dyDescent="0.3">
      <c r="A6" s="6" t="s">
        <v>34</v>
      </c>
      <c r="B6" s="7">
        <f>B7-B5</f>
        <v>86291469.986251831</v>
      </c>
      <c r="C6" s="30"/>
    </row>
    <row r="7" spans="1:8" ht="28.8" x14ac:dyDescent="0.3">
      <c r="A7" s="5" t="s">
        <v>57</v>
      </c>
      <c r="B7" s="23">
        <v>27409792239.010006</v>
      </c>
    </row>
    <row r="8" spans="1:8" x14ac:dyDescent="0.3">
      <c r="A8" s="6" t="s">
        <v>35</v>
      </c>
      <c r="B8" s="7">
        <f>B9-B7</f>
        <v>4118026.6038284302</v>
      </c>
      <c r="D8" s="29"/>
    </row>
    <row r="9" spans="1:8" ht="28.8" x14ac:dyDescent="0.3">
      <c r="A9" s="5" t="s">
        <v>58</v>
      </c>
      <c r="B9" s="23">
        <f>'[1]Septiembre 2019'!$L$24</f>
        <v>27413910265.613834</v>
      </c>
    </row>
    <row r="10" spans="1:8" x14ac:dyDescent="0.3">
      <c r="A10" s="6" t="s">
        <v>36</v>
      </c>
      <c r="B10" s="7">
        <f>B11-B9</f>
        <v>4258065923.9965096</v>
      </c>
    </row>
    <row r="11" spans="1:8" ht="28.8" x14ac:dyDescent="0.3">
      <c r="A11" s="5" t="s">
        <v>59</v>
      </c>
      <c r="B11" s="68">
        <f>'[2]2019 Trimestre 4-Formato 2'!$J$36+'[2]2019 Trimestre 4-Formato 2'!$J$70</f>
        <v>31671976189.610344</v>
      </c>
      <c r="D11" s="48">
        <f>B3+B4</f>
        <v>27323500769.023754</v>
      </c>
    </row>
    <row r="12" spans="1:8" x14ac:dyDescent="0.3">
      <c r="A12" s="66"/>
      <c r="B12" s="67"/>
      <c r="C12" s="30"/>
    </row>
    <row r="13" spans="1:8" ht="41.4" customHeight="1" x14ac:dyDescent="0.3">
      <c r="A13" s="82" t="s">
        <v>60</v>
      </c>
      <c r="B13" s="82"/>
    </row>
    <row r="14" spans="1:8" x14ac:dyDescent="0.3">
      <c r="H14">
        <f>SUM('[3]1716 BBVA'!$J$57:$J$59)</f>
        <v>43574364.744749591</v>
      </c>
    </row>
    <row r="15" spans="1:8" x14ac:dyDescent="0.3">
      <c r="H15">
        <f>SUM('[3]2028 BBVA'!$J$57:$J$59)</f>
        <v>51505798.562943086</v>
      </c>
    </row>
    <row r="18" spans="8:8" x14ac:dyDescent="0.3">
      <c r="H18">
        <f>SUM('[3]1380 BBVA'!$J$57:$J$59)</f>
        <v>35039983.16453959</v>
      </c>
    </row>
    <row r="19" spans="8:8" x14ac:dyDescent="0.3">
      <c r="H19">
        <f>SUM('[3]4500 Interacciones'!$J$58:$J$60)</f>
        <v>119106659.08950028</v>
      </c>
    </row>
    <row r="20" spans="8:8" x14ac:dyDescent="0.3">
      <c r="H20">
        <f>SUM('[3]1400  Multiva'!$J$58:$J$60)</f>
        <v>39761963.968866862</v>
      </c>
    </row>
    <row r="21" spans="8:8" x14ac:dyDescent="0.3">
      <c r="H21">
        <f>SUM('[4]Banobras 1400'!$H$74:$H$76)</f>
        <v>35696387.279960081</v>
      </c>
    </row>
    <row r="22" spans="8:8" x14ac:dyDescent="0.3">
      <c r="H22">
        <f>SUM('[4]Banobras 1200'!$H$79:$H$81)</f>
        <v>27162666.66666666</v>
      </c>
    </row>
    <row r="23" spans="8:8" x14ac:dyDescent="0.3">
      <c r="H23">
        <f>SUM('[4]Banobras 636.92'!$H$67:$H$69)</f>
        <v>13459895.902114168</v>
      </c>
    </row>
    <row r="24" spans="8:8" x14ac:dyDescent="0.3">
      <c r="H24">
        <f>SUM('[4]Banobras 1020'!$G$65:$G$67)</f>
        <v>21363000</v>
      </c>
    </row>
    <row r="25" spans="8:8" x14ac:dyDescent="0.3">
      <c r="H25">
        <f>SUM('[3]Banorte 1,995mdp'!$J$43:$J$45)</f>
        <v>49337046.910403021</v>
      </c>
    </row>
  </sheetData>
  <mergeCells count="2">
    <mergeCell ref="A1:B1"/>
    <mergeCell ref="A13:B13"/>
  </mergeCells>
  <printOptions horizontalCentered="1"/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I25"/>
  <sheetViews>
    <sheetView topLeftCell="A3" workbookViewId="0">
      <selection activeCell="A4" sqref="A4"/>
    </sheetView>
  </sheetViews>
  <sheetFormatPr baseColWidth="10" defaultRowHeight="14.4" x14ac:dyDescent="0.3"/>
  <cols>
    <col min="1" max="1" width="49" customWidth="1"/>
    <col min="2" max="2" width="17.44140625" customWidth="1"/>
    <col min="3" max="3" width="19.5546875" customWidth="1"/>
    <col min="4" max="4" width="2.5546875" customWidth="1"/>
    <col min="5" max="5" width="23.109375" hidden="1" customWidth="1"/>
    <col min="6" max="6" width="0" hidden="1" customWidth="1"/>
    <col min="9" max="9" width="15.109375" hidden="1" customWidth="1"/>
  </cols>
  <sheetData>
    <row r="2" spans="1:9" ht="36.75" customHeight="1" x14ac:dyDescent="0.3">
      <c r="A2" s="81" t="s">
        <v>22</v>
      </c>
      <c r="B2" s="81"/>
      <c r="C2" s="81"/>
      <c r="D2" s="50"/>
      <c r="E2" s="9"/>
    </row>
    <row r="3" spans="1:9" x14ac:dyDescent="0.3">
      <c r="A3" s="69" t="str">
        <f>'Formato 0'!A3</f>
        <v>al Cuarto Trimestre de 2019</v>
      </c>
    </row>
    <row r="4" spans="1:9" ht="34.200000000000003" x14ac:dyDescent="0.3">
      <c r="A4" s="71"/>
      <c r="B4" s="70" t="s">
        <v>66</v>
      </c>
      <c r="C4" s="70" t="s">
        <v>67</v>
      </c>
      <c r="D4" s="18"/>
      <c r="E4" s="2"/>
    </row>
    <row r="5" spans="1:9" s="12" customFormat="1" x14ac:dyDescent="0.3">
      <c r="A5" s="10" t="s">
        <v>23</v>
      </c>
      <c r="B5" s="49">
        <v>559374000</v>
      </c>
      <c r="C5" s="64">
        <v>559374000</v>
      </c>
      <c r="D5" s="32"/>
      <c r="E5" s="11"/>
    </row>
    <row r="6" spans="1:9" s="12" customFormat="1" x14ac:dyDescent="0.3">
      <c r="A6" s="13" t="s">
        <v>24</v>
      </c>
      <c r="B6" s="35">
        <f>'Formato 1'!B3/1000</f>
        <v>27693628.402309999</v>
      </c>
      <c r="C6" s="35">
        <f>'Formato 1'!B11/1000</f>
        <v>31671976.189610343</v>
      </c>
      <c r="D6" s="28"/>
    </row>
    <row r="7" spans="1:9" s="12" customFormat="1" x14ac:dyDescent="0.3">
      <c r="A7" s="13" t="s">
        <v>25</v>
      </c>
      <c r="B7" s="22">
        <f>+B6/B5</f>
        <v>4.9508251013293432E-2</v>
      </c>
      <c r="C7" s="25">
        <f>+C6/C5</f>
        <v>5.6620393850286825E-2</v>
      </c>
      <c r="D7" s="51"/>
    </row>
    <row r="9" spans="1:9" x14ac:dyDescent="0.3">
      <c r="A9" s="14"/>
      <c r="B9" s="14"/>
      <c r="C9" s="14"/>
      <c r="D9" s="14"/>
      <c r="E9" s="33"/>
      <c r="F9" s="14"/>
      <c r="I9" s="15"/>
    </row>
    <row r="10" spans="1:9" x14ac:dyDescent="0.3">
      <c r="C10" s="14"/>
      <c r="D10" s="14"/>
      <c r="E10" s="14">
        <f>2484/7</f>
        <v>354.85714285714283</v>
      </c>
      <c r="F10" s="14"/>
      <c r="I10" s="16"/>
    </row>
    <row r="11" spans="1:9" x14ac:dyDescent="0.3">
      <c r="D11" s="14"/>
      <c r="E11" s="14">
        <f>360*7</f>
        <v>2520</v>
      </c>
      <c r="F11" s="14"/>
    </row>
    <row r="12" spans="1:9" x14ac:dyDescent="0.3">
      <c r="D12" s="18"/>
      <c r="E12" s="17"/>
      <c r="F12" s="14"/>
      <c r="I12">
        <f>SUM('[5]5000 inbursa reest 2014'!$J$45:$J$47)</f>
        <v>130126342.31844307</v>
      </c>
    </row>
    <row r="13" spans="1:9" s="12" customFormat="1" x14ac:dyDescent="0.3">
      <c r="A13" s="19"/>
      <c r="B13" s="15"/>
      <c r="C13" s="15"/>
      <c r="D13" s="15"/>
      <c r="E13" s="20"/>
      <c r="F13" s="20"/>
      <c r="I13" s="53">
        <f>SUM('[6]1160 inbursa reest 2014'!$J$43:$J$45)</f>
        <v>27457776.718522366</v>
      </c>
    </row>
    <row r="14" spans="1:9" s="12" customFormat="1" x14ac:dyDescent="0.3">
      <c r="A14" s="20"/>
      <c r="B14" s="15"/>
      <c r="C14" s="15"/>
      <c r="D14" s="15"/>
      <c r="E14" s="20"/>
      <c r="F14" s="20"/>
      <c r="I14" s="12">
        <f>SUM('[3]1716 BBVA'!$J$57:$J$59)</f>
        <v>43574364.744749591</v>
      </c>
    </row>
    <row r="15" spans="1:9" s="12" customFormat="1" x14ac:dyDescent="0.3">
      <c r="A15" s="20"/>
      <c r="B15" s="21"/>
      <c r="C15" s="21"/>
      <c r="D15" s="21"/>
      <c r="E15" s="20"/>
      <c r="F15" s="20"/>
      <c r="I15" s="12">
        <f>SUM('[3]2028 BBVA'!$J$57:$J$59)</f>
        <v>51505798.562943086</v>
      </c>
    </row>
    <row r="18" spans="1:9" x14ac:dyDescent="0.3">
      <c r="I18">
        <f>SUM('[3]1380 BBVA'!$J$57:$J$59)</f>
        <v>35039983.16453959</v>
      </c>
    </row>
    <row r="19" spans="1:9" x14ac:dyDescent="0.3">
      <c r="A19" s="83" t="s">
        <v>42</v>
      </c>
      <c r="B19" s="83"/>
      <c r="C19" s="83"/>
      <c r="I19">
        <f>SUM('[3]4500 Interacciones'!$J$58:$J$60)</f>
        <v>119106659.08950028</v>
      </c>
    </row>
    <row r="20" spans="1:9" x14ac:dyDescent="0.3">
      <c r="A20" s="83"/>
      <c r="B20" s="83"/>
      <c r="C20" s="83"/>
      <c r="I20">
        <f>SUM('[3]1400  Multiva'!$J$58:$J$60)</f>
        <v>39761963.968866862</v>
      </c>
    </row>
    <row r="21" spans="1:9" ht="48" customHeight="1" x14ac:dyDescent="0.3">
      <c r="A21" s="83" t="s">
        <v>61</v>
      </c>
      <c r="B21" s="83"/>
      <c r="C21" s="83"/>
      <c r="I21">
        <f>SUM('[4]Banobras 1400'!$H$74:$H$76)</f>
        <v>35696387.279960081</v>
      </c>
    </row>
    <row r="22" spans="1:9" x14ac:dyDescent="0.3">
      <c r="I22">
        <f>SUM('[4]Banobras 1200'!$H$79:$H$81)</f>
        <v>27162666.66666666</v>
      </c>
    </row>
    <row r="23" spans="1:9" x14ac:dyDescent="0.3">
      <c r="I23">
        <f>SUM('[4]Banobras 636.92'!$H$67:$H$69)</f>
        <v>13459895.902114168</v>
      </c>
    </row>
    <row r="24" spans="1:9" x14ac:dyDescent="0.3">
      <c r="I24">
        <f>SUM('[4]Banobras 1020'!$G$65:$G$67)</f>
        <v>21363000</v>
      </c>
    </row>
    <row r="25" spans="1:9" x14ac:dyDescent="0.3">
      <c r="I25">
        <f>SUM('[3]Banorte 1,995mdp'!$J$43:$J$45)</f>
        <v>49337046.910403021</v>
      </c>
    </row>
  </sheetData>
  <mergeCells count="3">
    <mergeCell ref="A2:C2"/>
    <mergeCell ref="A19:C20"/>
    <mergeCell ref="A21:C21"/>
  </mergeCells>
  <printOptions horizontalCentered="1"/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I25"/>
  <sheetViews>
    <sheetView workbookViewId="0">
      <selection activeCell="C5" sqref="C5"/>
    </sheetView>
  </sheetViews>
  <sheetFormatPr baseColWidth="10" defaultRowHeight="14.4" x14ac:dyDescent="0.3"/>
  <cols>
    <col min="1" max="1" width="49" customWidth="1"/>
    <col min="2" max="2" width="17.44140625" customWidth="1"/>
    <col min="3" max="3" width="19.5546875" customWidth="1"/>
    <col min="4" max="4" width="23.109375" customWidth="1"/>
    <col min="8" max="8" width="15.109375" bestFit="1" customWidth="1"/>
    <col min="9" max="9" width="0" hidden="1" customWidth="1"/>
  </cols>
  <sheetData>
    <row r="2" spans="1:9" ht="65.400000000000006" customHeight="1" x14ac:dyDescent="0.3">
      <c r="A2" s="81" t="s">
        <v>38</v>
      </c>
      <c r="B2" s="81"/>
      <c r="C2" s="81"/>
      <c r="H2" s="15"/>
    </row>
    <row r="3" spans="1:9" x14ac:dyDescent="0.3">
      <c r="A3" s="84" t="str">
        <f>'Formato 2'!A3</f>
        <v>al Cuarto Trimestre de 2019</v>
      </c>
      <c r="B3" s="81"/>
      <c r="C3" s="81"/>
      <c r="H3" s="16"/>
    </row>
    <row r="5" spans="1:9" ht="34.200000000000003" x14ac:dyDescent="0.3">
      <c r="A5" s="71"/>
      <c r="B5" s="70" t="s">
        <v>68</v>
      </c>
      <c r="C5" s="70" t="s">
        <v>67</v>
      </c>
      <c r="D5" s="2"/>
    </row>
    <row r="6" spans="1:9" s="12" customFormat="1" x14ac:dyDescent="0.3">
      <c r="A6" s="10" t="s">
        <v>26</v>
      </c>
      <c r="B6" s="49">
        <f>13585447063/1000</f>
        <v>13585447.062999999</v>
      </c>
      <c r="C6" s="64">
        <f>17224523667.28/1000</f>
        <v>17224523.66728</v>
      </c>
      <c r="D6" s="32"/>
    </row>
    <row r="7" spans="1:9" s="12" customFormat="1" x14ac:dyDescent="0.3">
      <c r="A7" s="13" t="s">
        <v>62</v>
      </c>
      <c r="B7" s="49">
        <f>'Formato 2'!B6</f>
        <v>27693628.402309999</v>
      </c>
      <c r="C7" s="35">
        <f>'Formato 2'!C6</f>
        <v>31671976.189610343</v>
      </c>
    </row>
    <row r="8" spans="1:9" s="12" customFormat="1" x14ac:dyDescent="0.3">
      <c r="A8" s="13" t="s">
        <v>25</v>
      </c>
      <c r="B8" s="22">
        <f>+B7/B6</f>
        <v>2.0384775174409731</v>
      </c>
      <c r="C8" s="25">
        <f>+C7/C6</f>
        <v>1.8387722529462438</v>
      </c>
    </row>
    <row r="9" spans="1:9" x14ac:dyDescent="0.3">
      <c r="C9" s="24"/>
      <c r="D9" s="28"/>
    </row>
    <row r="11" spans="1:9" x14ac:dyDescent="0.3">
      <c r="C11" s="34"/>
      <c r="D11" s="28"/>
    </row>
    <row r="12" spans="1:9" x14ac:dyDescent="0.3">
      <c r="I12">
        <f>SUM('[5]5000 inbursa reest 2014'!$J$45:$J$47)</f>
        <v>130126342.31844307</v>
      </c>
    </row>
    <row r="13" spans="1:9" ht="40.200000000000003" customHeight="1" x14ac:dyDescent="0.3">
      <c r="A13" s="83" t="s">
        <v>61</v>
      </c>
      <c r="B13" s="83"/>
      <c r="C13" s="83"/>
      <c r="I13" s="52">
        <f>SUM('[6]1160 inbursa reest 2014'!$J$43:$J$45)</f>
        <v>27457776.718522366</v>
      </c>
    </row>
    <row r="14" spans="1:9" x14ac:dyDescent="0.3">
      <c r="C14" s="2"/>
      <c r="I14">
        <f>SUM('[3]1716 BBVA'!$J$57:$J$59)</f>
        <v>43574364.744749591</v>
      </c>
    </row>
    <row r="15" spans="1:9" x14ac:dyDescent="0.3">
      <c r="I15">
        <f>SUM('[3]2028 BBVA'!$J$57:$J$59)</f>
        <v>51505798.562943086</v>
      </c>
    </row>
    <row r="18" spans="9:9" x14ac:dyDescent="0.3">
      <c r="I18">
        <f>SUM('[3]1380 BBVA'!$J$57:$J$59)</f>
        <v>35039983.16453959</v>
      </c>
    </row>
    <row r="19" spans="9:9" x14ac:dyDescent="0.3">
      <c r="I19">
        <f>SUM('[3]4500 Interacciones'!$J$58:$J$60)</f>
        <v>119106659.08950028</v>
      </c>
    </row>
    <row r="20" spans="9:9" x14ac:dyDescent="0.3">
      <c r="I20">
        <f>SUM('[3]1400  Multiva'!$J$58:$J$60)</f>
        <v>39761963.968866862</v>
      </c>
    </row>
    <row r="21" spans="9:9" x14ac:dyDescent="0.3">
      <c r="I21">
        <f>SUM('[4]Banobras 1400'!$H$74:$H$76)</f>
        <v>35696387.279960081</v>
      </c>
    </row>
    <row r="22" spans="9:9" x14ac:dyDescent="0.3">
      <c r="I22">
        <f>SUM('[4]Banobras 1200'!$H$79:$H$81)</f>
        <v>27162666.66666666</v>
      </c>
    </row>
    <row r="23" spans="9:9" x14ac:dyDescent="0.3">
      <c r="I23">
        <f>SUM('[4]Banobras 636.92'!$H$67:$H$69)</f>
        <v>13459895.902114168</v>
      </c>
    </row>
    <row r="24" spans="9:9" x14ac:dyDescent="0.3">
      <c r="I24">
        <f>SUM('[4]Banobras 1020'!$G$65:$G$67)</f>
        <v>21363000</v>
      </c>
    </row>
    <row r="25" spans="9:9" x14ac:dyDescent="0.3">
      <c r="I25">
        <f>SUM('[3]Banorte 1,995mdp'!$J$43:$J$45)</f>
        <v>49337046.910403021</v>
      </c>
    </row>
  </sheetData>
  <mergeCells count="3">
    <mergeCell ref="A3:C3"/>
    <mergeCell ref="A2:C2"/>
    <mergeCell ref="A13:C13"/>
  </mergeCells>
  <printOptions horizontalCentered="1"/>
  <pageMargins left="0.23622047244094491" right="0.23622047244094491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Formato 0</vt:lpstr>
      <vt:lpstr>Formato 1</vt:lpstr>
      <vt:lpstr>Formato 2</vt:lpstr>
      <vt:lpstr>Formato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DAGUERO</dc:creator>
  <cp:lastModifiedBy>Denisse Ortega Aragon</cp:lastModifiedBy>
  <cp:lastPrinted>2020-01-29T17:46:14Z</cp:lastPrinted>
  <dcterms:created xsi:type="dcterms:W3CDTF">2013-07-26T18:45:28Z</dcterms:created>
  <dcterms:modified xsi:type="dcterms:W3CDTF">2020-01-29T17:49:08Z</dcterms:modified>
</cp:coreProperties>
</file>