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FASP 2018\SEPTIEMBRE\"/>
    </mc:Choice>
  </mc:AlternateContent>
  <bookViews>
    <workbookView xWindow="0" yWindow="0" windowWidth="28800" windowHeight="11235" activeTab="5"/>
  </bookViews>
  <sheets>
    <sheet name="2012" sheetId="2" r:id="rId1"/>
    <sheet name="2013" sheetId="3" r:id="rId2"/>
    <sheet name="2014 " sheetId="9" r:id="rId3"/>
    <sheet name="2015" sheetId="5" r:id="rId4"/>
    <sheet name="2016" sheetId="7" r:id="rId5"/>
    <sheet name="2017" sheetId="6" r:id="rId6"/>
  </sheets>
  <definedNames>
    <definedName name="_xlnm._FilterDatabase" localSheetId="0" hidden="1">'2012'!$A$8:$BN$122</definedName>
    <definedName name="_xlnm._FilterDatabase" localSheetId="1" hidden="1">'2013'!$E$8:$AB$128</definedName>
    <definedName name="_xlnm._FilterDatabase" localSheetId="2" hidden="1">'2014 '!$E$9:$AB$140</definedName>
    <definedName name="_xlnm._FilterDatabase" localSheetId="3" hidden="1">'2015'!$A$8:$AH$128</definedName>
    <definedName name="_xlnm._FilterDatabase" localSheetId="4" hidden="1">'2016'!$A$8:$X$125</definedName>
    <definedName name="_xlnm.Print_Area" localSheetId="0">'2012'!$A$1:$X$132</definedName>
    <definedName name="_xlnm.Print_Area" localSheetId="1">'2013'!$B$6:$AB$127</definedName>
    <definedName name="_xlnm.Print_Area" localSheetId="4">'2016'!$A$1:$W$138</definedName>
    <definedName name="_xlnm.Print_Area" localSheetId="5">'2017'!$A$1:$V$191</definedName>
    <definedName name="_xlnm.Print_Titles" localSheetId="0">'2012'!$1:$8</definedName>
    <definedName name="_xlnm.Print_Titles" localSheetId="1">'2013'!$1:$8</definedName>
    <definedName name="_xlnm.Print_Titles" localSheetId="2">'2014 '!$1:$9</definedName>
    <definedName name="_xlnm.Print_Titles" localSheetId="3">'2015'!$1:$8</definedName>
    <definedName name="_xlnm.Print_Titles" localSheetId="4">'2016'!$1:$8</definedName>
    <definedName name="_xlnm.Print_Titles" localSheetId="5">'2017'!$1:$9</definedName>
  </definedNames>
  <calcPr calcId="152511"/>
</workbook>
</file>

<file path=xl/calcChain.xml><?xml version="1.0" encoding="utf-8"?>
<calcChain xmlns="http://schemas.openxmlformats.org/spreadsheetml/2006/main">
  <c r="W139" i="9" l="1"/>
  <c r="V139" i="9"/>
  <c r="U139" i="9"/>
  <c r="S139" i="9"/>
  <c r="R139" i="9"/>
  <c r="Q139" i="9"/>
  <c r="O139" i="9"/>
  <c r="N139" i="9"/>
  <c r="M139" i="9"/>
  <c r="K139" i="9"/>
  <c r="J139" i="9"/>
  <c r="I139" i="9"/>
  <c r="G139" i="9"/>
  <c r="F139" i="9"/>
  <c r="E139" i="9"/>
  <c r="W138" i="9"/>
  <c r="V138" i="9"/>
  <c r="U138" i="9"/>
  <c r="S138" i="9"/>
  <c r="R138" i="9"/>
  <c r="Q138" i="9"/>
  <c r="O138" i="9"/>
  <c r="N138" i="9"/>
  <c r="M138" i="9"/>
  <c r="K138" i="9"/>
  <c r="J138" i="9"/>
  <c r="I138" i="9"/>
  <c r="G138" i="9"/>
  <c r="F138" i="9"/>
  <c r="E138" i="9"/>
  <c r="W137" i="9"/>
  <c r="V137" i="9"/>
  <c r="U137" i="9"/>
  <c r="S137" i="9"/>
  <c r="R137" i="9"/>
  <c r="Q137" i="9"/>
  <c r="O137" i="9"/>
  <c r="N137" i="9"/>
  <c r="M137" i="9"/>
  <c r="K137" i="9"/>
  <c r="J137" i="9"/>
  <c r="I137" i="9"/>
  <c r="G137" i="9"/>
  <c r="F137" i="9"/>
  <c r="E137" i="9"/>
  <c r="W136" i="9"/>
  <c r="V136" i="9"/>
  <c r="U136" i="9"/>
  <c r="S136" i="9"/>
  <c r="R136" i="9"/>
  <c r="Q136" i="9"/>
  <c r="O136" i="9"/>
  <c r="N136" i="9"/>
  <c r="M136" i="9"/>
  <c r="K136" i="9"/>
  <c r="J136" i="9"/>
  <c r="I136" i="9"/>
  <c r="G136" i="9"/>
  <c r="F136" i="9"/>
  <c r="E136" i="9"/>
  <c r="W135" i="9"/>
  <c r="V135" i="9"/>
  <c r="U135" i="9"/>
  <c r="S135" i="9"/>
  <c r="R135" i="9"/>
  <c r="Q135" i="9"/>
  <c r="O135" i="9"/>
  <c r="N135" i="9"/>
  <c r="M135" i="9"/>
  <c r="K135" i="9"/>
  <c r="J135" i="9"/>
  <c r="I135" i="9"/>
  <c r="G135" i="9"/>
  <c r="F135" i="9"/>
  <c r="E135" i="9"/>
  <c r="W134" i="9"/>
  <c r="V134" i="9"/>
  <c r="V140" i="9" s="1"/>
  <c r="U134" i="9"/>
  <c r="S134" i="9"/>
  <c r="R134" i="9"/>
  <c r="Q134" i="9"/>
  <c r="O134" i="9"/>
  <c r="O140" i="9" s="1"/>
  <c r="N134" i="9"/>
  <c r="N140" i="9" s="1"/>
  <c r="M134" i="9"/>
  <c r="M140" i="9" s="1"/>
  <c r="K134" i="9"/>
  <c r="J134" i="9"/>
  <c r="I134" i="9"/>
  <c r="G134" i="9"/>
  <c r="G140" i="9" s="1"/>
  <c r="F134" i="9"/>
  <c r="F140" i="9" s="1"/>
  <c r="E134" i="9"/>
  <c r="E140" i="9" s="1"/>
  <c r="AA128" i="9"/>
  <c r="Z128" i="9"/>
  <c r="Y128" i="9"/>
  <c r="AB128" i="9" s="1"/>
  <c r="X128" i="9"/>
  <c r="T128" i="9"/>
  <c r="P128" i="9"/>
  <c r="L128" i="9"/>
  <c r="H128" i="9"/>
  <c r="AA127" i="9"/>
  <c r="Z127" i="9"/>
  <c r="Y127" i="9"/>
  <c r="X127" i="9"/>
  <c r="T127" i="9"/>
  <c r="P127" i="9"/>
  <c r="L127" i="9"/>
  <c r="H127" i="9"/>
  <c r="AA126" i="9"/>
  <c r="Z126" i="9"/>
  <c r="Y126" i="9"/>
  <c r="AB126" i="9" s="1"/>
  <c r="X126" i="9"/>
  <c r="T126" i="9"/>
  <c r="P126" i="9"/>
  <c r="L126" i="9"/>
  <c r="H126" i="9"/>
  <c r="AB125" i="9"/>
  <c r="AA125" i="9"/>
  <c r="Z125" i="9"/>
  <c r="Y125" i="9"/>
  <c r="X125" i="9"/>
  <c r="T125" i="9"/>
  <c r="P125" i="9"/>
  <c r="L125" i="9"/>
  <c r="H125" i="9"/>
  <c r="AA124" i="9"/>
  <c r="Z124" i="9"/>
  <c r="Y124" i="9"/>
  <c r="X124" i="9"/>
  <c r="T124" i="9"/>
  <c r="P124" i="9"/>
  <c r="L124" i="9"/>
  <c r="H124" i="9"/>
  <c r="AA123" i="9"/>
  <c r="Z123" i="9"/>
  <c r="Z122" i="9" s="1"/>
  <c r="Y123" i="9"/>
  <c r="X123" i="9"/>
  <c r="T123" i="9"/>
  <c r="P123" i="9"/>
  <c r="P122" i="9" s="1"/>
  <c r="L123" i="9"/>
  <c r="H123" i="9"/>
  <c r="W122" i="9"/>
  <c r="V122" i="9"/>
  <c r="U122" i="9"/>
  <c r="S122" i="9"/>
  <c r="R122" i="9"/>
  <c r="Q122" i="9"/>
  <c r="O122" i="9"/>
  <c r="N122" i="9"/>
  <c r="M122" i="9"/>
  <c r="L122" i="9"/>
  <c r="K122" i="9"/>
  <c r="J122" i="9"/>
  <c r="I122" i="9"/>
  <c r="H122" i="9"/>
  <c r="G122" i="9"/>
  <c r="F122" i="9"/>
  <c r="E122" i="9"/>
  <c r="AA121" i="9"/>
  <c r="Z121" i="9"/>
  <c r="Y121" i="9"/>
  <c r="AB121" i="9" s="1"/>
  <c r="X121" i="9"/>
  <c r="T121" i="9"/>
  <c r="P121" i="9"/>
  <c r="L121" i="9"/>
  <c r="H121" i="9"/>
  <c r="AB120" i="9"/>
  <c r="AA120" i="9"/>
  <c r="Z120" i="9"/>
  <c r="Y120" i="9"/>
  <c r="X120" i="9"/>
  <c r="T120" i="9"/>
  <c r="P120" i="9"/>
  <c r="L120" i="9"/>
  <c r="H120" i="9"/>
  <c r="AA119" i="9"/>
  <c r="Z119" i="9"/>
  <c r="Y119" i="9"/>
  <c r="AB119" i="9" s="1"/>
  <c r="X119" i="9"/>
  <c r="T119" i="9"/>
  <c r="P119" i="9"/>
  <c r="L119" i="9"/>
  <c r="H119" i="9"/>
  <c r="AA118" i="9"/>
  <c r="Z118" i="9"/>
  <c r="AB118" i="9" s="1"/>
  <c r="Y118" i="9"/>
  <c r="X118" i="9"/>
  <c r="T118" i="9"/>
  <c r="P118" i="9"/>
  <c r="L118" i="9"/>
  <c r="H118" i="9"/>
  <c r="AA117" i="9"/>
  <c r="Z117" i="9"/>
  <c r="Y117" i="9"/>
  <c r="X117" i="9"/>
  <c r="T117" i="9"/>
  <c r="T115" i="9" s="1"/>
  <c r="P117" i="9"/>
  <c r="L117" i="9"/>
  <c r="H117" i="9"/>
  <c r="AB116" i="9"/>
  <c r="AA116" i="9"/>
  <c r="Z116" i="9"/>
  <c r="Z115" i="9" s="1"/>
  <c r="Y116" i="9"/>
  <c r="X116" i="9"/>
  <c r="X115" i="9" s="1"/>
  <c r="T116" i="9"/>
  <c r="P116" i="9"/>
  <c r="L116" i="9"/>
  <c r="L115" i="9" s="1"/>
  <c r="H116" i="9"/>
  <c r="H115" i="9" s="1"/>
  <c r="AA115" i="9"/>
  <c r="Y115" i="9"/>
  <c r="W115" i="9"/>
  <c r="V115" i="9"/>
  <c r="U115" i="9"/>
  <c r="S115" i="9"/>
  <c r="R115" i="9"/>
  <c r="Q115" i="9"/>
  <c r="O115" i="9"/>
  <c r="N115" i="9"/>
  <c r="M115" i="9"/>
  <c r="K115" i="9"/>
  <c r="J115" i="9"/>
  <c r="I115" i="9"/>
  <c r="G115" i="9"/>
  <c r="F115" i="9"/>
  <c r="E115" i="9"/>
  <c r="AA114" i="9"/>
  <c r="Z114" i="9"/>
  <c r="Y114" i="9"/>
  <c r="AB114" i="9" s="1"/>
  <c r="X114" i="9"/>
  <c r="T114" i="9"/>
  <c r="P114" i="9"/>
  <c r="L114" i="9"/>
  <c r="H114" i="9"/>
  <c r="AA113" i="9"/>
  <c r="Z113" i="9"/>
  <c r="Y113" i="9"/>
  <c r="X113" i="9"/>
  <c r="T113" i="9"/>
  <c r="P113" i="9"/>
  <c r="P108" i="9" s="1"/>
  <c r="L113" i="9"/>
  <c r="H113" i="9"/>
  <c r="AA112" i="9"/>
  <c r="AB112" i="9" s="1"/>
  <c r="Z112" i="9"/>
  <c r="Y112" i="9"/>
  <c r="X112" i="9"/>
  <c r="T112" i="9"/>
  <c r="T108" i="9" s="1"/>
  <c r="P112" i="9"/>
  <c r="L112" i="9"/>
  <c r="H112" i="9"/>
  <c r="AB111" i="9"/>
  <c r="AA111" i="9"/>
  <c r="Z111" i="9"/>
  <c r="Y111" i="9"/>
  <c r="X111" i="9"/>
  <c r="T111" i="9"/>
  <c r="P111" i="9"/>
  <c r="L111" i="9"/>
  <c r="H111" i="9"/>
  <c r="H108" i="9" s="1"/>
  <c r="AA110" i="9"/>
  <c r="Z110" i="9"/>
  <c r="Y110" i="9"/>
  <c r="X110" i="9"/>
  <c r="T110" i="9"/>
  <c r="P110" i="9"/>
  <c r="L110" i="9"/>
  <c r="H110" i="9"/>
  <c r="AB109" i="9"/>
  <c r="AA109" i="9"/>
  <c r="Z109" i="9"/>
  <c r="Y109" i="9"/>
  <c r="X109" i="9"/>
  <c r="T109" i="9"/>
  <c r="P109" i="9"/>
  <c r="L109" i="9"/>
  <c r="H109" i="9"/>
  <c r="Y108" i="9"/>
  <c r="W108" i="9"/>
  <c r="V108" i="9"/>
  <c r="U108" i="9"/>
  <c r="S108" i="9"/>
  <c r="R108" i="9"/>
  <c r="Q108" i="9"/>
  <c r="O108" i="9"/>
  <c r="N108" i="9"/>
  <c r="M108" i="9"/>
  <c r="L108" i="9"/>
  <c r="K108" i="9"/>
  <c r="J108" i="9"/>
  <c r="I108" i="9"/>
  <c r="G108" i="9"/>
  <c r="F108" i="9"/>
  <c r="E108" i="9"/>
  <c r="AA107" i="9"/>
  <c r="Z107" i="9"/>
  <c r="Y107" i="9"/>
  <c r="AB107" i="9" s="1"/>
  <c r="X107" i="9"/>
  <c r="T107" i="9"/>
  <c r="P107" i="9"/>
  <c r="L107" i="9"/>
  <c r="H107" i="9"/>
  <c r="AA106" i="9"/>
  <c r="Z106" i="9"/>
  <c r="Y106" i="9"/>
  <c r="AB106" i="9" s="1"/>
  <c r="X106" i="9"/>
  <c r="T106" i="9"/>
  <c r="P106" i="9"/>
  <c r="L106" i="9"/>
  <c r="H106" i="9"/>
  <c r="AA105" i="9"/>
  <c r="Z105" i="9"/>
  <c r="Y105" i="9"/>
  <c r="X105" i="9"/>
  <c r="T105" i="9"/>
  <c r="P105" i="9"/>
  <c r="L105" i="9"/>
  <c r="H105" i="9"/>
  <c r="AA104" i="9"/>
  <c r="Z104" i="9"/>
  <c r="AB104" i="9" s="1"/>
  <c r="Y104" i="9"/>
  <c r="X104" i="9"/>
  <c r="T104" i="9"/>
  <c r="P104" i="9"/>
  <c r="L104" i="9"/>
  <c r="H104" i="9"/>
  <c r="AB103" i="9"/>
  <c r="AA103" i="9"/>
  <c r="AA101" i="9" s="1"/>
  <c r="Z103" i="9"/>
  <c r="Y103" i="9"/>
  <c r="X103" i="9"/>
  <c r="T103" i="9"/>
  <c r="P103" i="9"/>
  <c r="L103" i="9"/>
  <c r="H103" i="9"/>
  <c r="AA102" i="9"/>
  <c r="Z102" i="9"/>
  <c r="Y102" i="9"/>
  <c r="AB102" i="9" s="1"/>
  <c r="X102" i="9"/>
  <c r="T102" i="9"/>
  <c r="P102" i="9"/>
  <c r="L102" i="9"/>
  <c r="L101" i="9" s="1"/>
  <c r="H102" i="9"/>
  <c r="Y101" i="9"/>
  <c r="W101" i="9"/>
  <c r="V101" i="9"/>
  <c r="U101" i="9"/>
  <c r="S101" i="9"/>
  <c r="R101" i="9"/>
  <c r="Q101" i="9"/>
  <c r="O101" i="9"/>
  <c r="N101" i="9"/>
  <c r="M101" i="9"/>
  <c r="K101" i="9"/>
  <c r="J101" i="9"/>
  <c r="I101" i="9"/>
  <c r="G101" i="9"/>
  <c r="F101" i="9"/>
  <c r="E101" i="9"/>
  <c r="AA100" i="9"/>
  <c r="Z100" i="9"/>
  <c r="Y100" i="9"/>
  <c r="X100" i="9"/>
  <c r="T100" i="9"/>
  <c r="P100" i="9"/>
  <c r="L100" i="9"/>
  <c r="H100" i="9"/>
  <c r="AB99" i="9"/>
  <c r="AA99" i="9"/>
  <c r="Z99" i="9"/>
  <c r="Y99" i="9"/>
  <c r="X99" i="9"/>
  <c r="T99" i="9"/>
  <c r="P99" i="9"/>
  <c r="L99" i="9"/>
  <c r="H99" i="9"/>
  <c r="AA98" i="9"/>
  <c r="Z98" i="9"/>
  <c r="Y98" i="9"/>
  <c r="AB98" i="9" s="1"/>
  <c r="X98" i="9"/>
  <c r="T98" i="9"/>
  <c r="P98" i="9"/>
  <c r="L98" i="9"/>
  <c r="H98" i="9"/>
  <c r="H94" i="9" s="1"/>
  <c r="AA97" i="9"/>
  <c r="Z97" i="9"/>
  <c r="Y97" i="9"/>
  <c r="AB97" i="9" s="1"/>
  <c r="X97" i="9"/>
  <c r="T97" i="9"/>
  <c r="P97" i="9"/>
  <c r="L97" i="9"/>
  <c r="H97" i="9"/>
  <c r="AA96" i="9"/>
  <c r="Z96" i="9"/>
  <c r="Y96" i="9"/>
  <c r="Y94" i="9" s="1"/>
  <c r="X96" i="9"/>
  <c r="T96" i="9"/>
  <c r="P96" i="9"/>
  <c r="L96" i="9"/>
  <c r="L94" i="9" s="1"/>
  <c r="H96" i="9"/>
  <c r="AA95" i="9"/>
  <c r="AA94" i="9" s="1"/>
  <c r="Z95" i="9"/>
  <c r="Y95" i="9"/>
  <c r="X95" i="9"/>
  <c r="T95" i="9"/>
  <c r="T94" i="9" s="1"/>
  <c r="P95" i="9"/>
  <c r="P94" i="9" s="1"/>
  <c r="L95" i="9"/>
  <c r="H95" i="9"/>
  <c r="W94" i="9"/>
  <c r="V94" i="9"/>
  <c r="U94" i="9"/>
  <c r="S94" i="9"/>
  <c r="R94" i="9"/>
  <c r="Q94" i="9"/>
  <c r="O94" i="9"/>
  <c r="N94" i="9"/>
  <c r="M94" i="9"/>
  <c r="K94" i="9"/>
  <c r="J94" i="9"/>
  <c r="I94" i="9"/>
  <c r="G94" i="9"/>
  <c r="F94" i="9"/>
  <c r="E94" i="9"/>
  <c r="AA93" i="9"/>
  <c r="AB93" i="9" s="1"/>
  <c r="Z93" i="9"/>
  <c r="Y93" i="9"/>
  <c r="X93" i="9"/>
  <c r="T93" i="9"/>
  <c r="P93" i="9"/>
  <c r="L93" i="9"/>
  <c r="H93" i="9"/>
  <c r="AB92" i="9"/>
  <c r="AA92" i="9"/>
  <c r="Z92" i="9"/>
  <c r="Y92" i="9"/>
  <c r="X92" i="9"/>
  <c r="T92" i="9"/>
  <c r="P92" i="9"/>
  <c r="L92" i="9"/>
  <c r="H92" i="9"/>
  <c r="AA91" i="9"/>
  <c r="Z91" i="9"/>
  <c r="Y91" i="9"/>
  <c r="X91" i="9"/>
  <c r="T91" i="9"/>
  <c r="P91" i="9"/>
  <c r="L91" i="9"/>
  <c r="H91" i="9"/>
  <c r="AA90" i="9"/>
  <c r="Z90" i="9"/>
  <c r="Y90" i="9"/>
  <c r="X90" i="9"/>
  <c r="T90" i="9"/>
  <c r="P90" i="9"/>
  <c r="L90" i="9"/>
  <c r="H90" i="9"/>
  <c r="AA89" i="9"/>
  <c r="Z89" i="9"/>
  <c r="Y89" i="9"/>
  <c r="AB89" i="9" s="1"/>
  <c r="X89" i="9"/>
  <c r="T89" i="9"/>
  <c r="P89" i="9"/>
  <c r="L89" i="9"/>
  <c r="H89" i="9"/>
  <c r="AA88" i="9"/>
  <c r="Z88" i="9"/>
  <c r="Y88" i="9"/>
  <c r="X88" i="9"/>
  <c r="T88" i="9"/>
  <c r="P88" i="9"/>
  <c r="P87" i="9" s="1"/>
  <c r="L88" i="9"/>
  <c r="H88" i="9"/>
  <c r="AA87" i="9"/>
  <c r="Z87" i="9"/>
  <c r="W87" i="9"/>
  <c r="V87" i="9"/>
  <c r="U87" i="9"/>
  <c r="S87" i="9"/>
  <c r="R87" i="9"/>
  <c r="Q87" i="9"/>
  <c r="O87" i="9"/>
  <c r="N87" i="9"/>
  <c r="M87" i="9"/>
  <c r="K87" i="9"/>
  <c r="J87" i="9"/>
  <c r="I87" i="9"/>
  <c r="G87" i="9"/>
  <c r="F87" i="9"/>
  <c r="E87" i="9"/>
  <c r="AA86" i="9"/>
  <c r="Z86" i="9"/>
  <c r="Y86" i="9"/>
  <c r="AB86" i="9" s="1"/>
  <c r="X86" i="9"/>
  <c r="T86" i="9"/>
  <c r="P86" i="9"/>
  <c r="L86" i="9"/>
  <c r="H86" i="9"/>
  <c r="AA85" i="9"/>
  <c r="Z85" i="9"/>
  <c r="Y85" i="9"/>
  <c r="X85" i="9"/>
  <c r="T85" i="9"/>
  <c r="P85" i="9"/>
  <c r="P80" i="9" s="1"/>
  <c r="L85" i="9"/>
  <c r="H85" i="9"/>
  <c r="AA84" i="9"/>
  <c r="AB84" i="9" s="1"/>
  <c r="Z84" i="9"/>
  <c r="Y84" i="9"/>
  <c r="X84" i="9"/>
  <c r="T84" i="9"/>
  <c r="P84" i="9"/>
  <c r="L84" i="9"/>
  <c r="H84" i="9"/>
  <c r="AB83" i="9"/>
  <c r="AA83" i="9"/>
  <c r="Z83" i="9"/>
  <c r="Y83" i="9"/>
  <c r="X83" i="9"/>
  <c r="T83" i="9"/>
  <c r="P83" i="9"/>
  <c r="L83" i="9"/>
  <c r="H83" i="9"/>
  <c r="H80" i="9" s="1"/>
  <c r="AA82" i="9"/>
  <c r="AA80" i="9" s="1"/>
  <c r="Z82" i="9"/>
  <c r="Y82" i="9"/>
  <c r="X82" i="9"/>
  <c r="T82" i="9"/>
  <c r="P82" i="9"/>
  <c r="L82" i="9"/>
  <c r="H82" i="9"/>
  <c r="AB81" i="9"/>
  <c r="AA81" i="9"/>
  <c r="Z81" i="9"/>
  <c r="Y81" i="9"/>
  <c r="X81" i="9"/>
  <c r="T81" i="9"/>
  <c r="P81" i="9"/>
  <c r="L81" i="9"/>
  <c r="H81" i="9"/>
  <c r="Y80" i="9"/>
  <c r="W80" i="9"/>
  <c r="V80" i="9"/>
  <c r="U80" i="9"/>
  <c r="S80" i="9"/>
  <c r="R80" i="9"/>
  <c r="Q80" i="9"/>
  <c r="O80" i="9"/>
  <c r="N80" i="9"/>
  <c r="M80" i="9"/>
  <c r="K80" i="9"/>
  <c r="J80" i="9"/>
  <c r="I80" i="9"/>
  <c r="G80" i="9"/>
  <c r="F80" i="9"/>
  <c r="E80" i="9"/>
  <c r="AA79" i="9"/>
  <c r="Z79" i="9"/>
  <c r="Y79" i="9"/>
  <c r="AB79" i="9" s="1"/>
  <c r="X79" i="9"/>
  <c r="T79" i="9"/>
  <c r="P79" i="9"/>
  <c r="L79" i="9"/>
  <c r="H79" i="9"/>
  <c r="AA78" i="9"/>
  <c r="Z78" i="9"/>
  <c r="Y78" i="9"/>
  <c r="X78" i="9"/>
  <c r="T78" i="9"/>
  <c r="P78" i="9"/>
  <c r="L78" i="9"/>
  <c r="H78" i="9"/>
  <c r="AA77" i="9"/>
  <c r="Z77" i="9"/>
  <c r="Y77" i="9"/>
  <c r="X77" i="9"/>
  <c r="T77" i="9"/>
  <c r="P77" i="9"/>
  <c r="L77" i="9"/>
  <c r="H77" i="9"/>
  <c r="AA76" i="9"/>
  <c r="Z76" i="9"/>
  <c r="AB76" i="9" s="1"/>
  <c r="Y76" i="9"/>
  <c r="X76" i="9"/>
  <c r="T76" i="9"/>
  <c r="P76" i="9"/>
  <c r="P73" i="9" s="1"/>
  <c r="L76" i="9"/>
  <c r="H76" i="9"/>
  <c r="AB75" i="9"/>
  <c r="AA75" i="9"/>
  <c r="Z75" i="9"/>
  <c r="Y75" i="9"/>
  <c r="X75" i="9"/>
  <c r="T75" i="9"/>
  <c r="P75" i="9"/>
  <c r="L75" i="9"/>
  <c r="H75" i="9"/>
  <c r="AA74" i="9"/>
  <c r="Z74" i="9"/>
  <c r="Y74" i="9"/>
  <c r="AB74" i="9" s="1"/>
  <c r="X74" i="9"/>
  <c r="T74" i="9"/>
  <c r="P74" i="9"/>
  <c r="L74" i="9"/>
  <c r="H74" i="9"/>
  <c r="H73" i="9" s="1"/>
  <c r="W73" i="9"/>
  <c r="V73" i="9"/>
  <c r="U73" i="9"/>
  <c r="S73" i="9"/>
  <c r="R73" i="9"/>
  <c r="Q73" i="9"/>
  <c r="O73" i="9"/>
  <c r="N73" i="9"/>
  <c r="M73" i="9"/>
  <c r="K73" i="9"/>
  <c r="J73" i="9"/>
  <c r="I73" i="9"/>
  <c r="G73" i="9"/>
  <c r="F73" i="9"/>
  <c r="E73" i="9"/>
  <c r="AA72" i="9"/>
  <c r="Z72" i="9"/>
  <c r="AB72" i="9" s="1"/>
  <c r="Y72" i="9"/>
  <c r="X72" i="9"/>
  <c r="T72" i="9"/>
  <c r="P72" i="9"/>
  <c r="L72" i="9"/>
  <c r="H72" i="9"/>
  <c r="AB71" i="9"/>
  <c r="AA71" i="9"/>
  <c r="Z71" i="9"/>
  <c r="Y71" i="9"/>
  <c r="X71" i="9"/>
  <c r="T71" i="9"/>
  <c r="P71" i="9"/>
  <c r="L71" i="9"/>
  <c r="H71" i="9"/>
  <c r="AA70" i="9"/>
  <c r="Z70" i="9"/>
  <c r="Y70" i="9"/>
  <c r="AB70" i="9" s="1"/>
  <c r="X70" i="9"/>
  <c r="T70" i="9"/>
  <c r="P70" i="9"/>
  <c r="L70" i="9"/>
  <c r="H70" i="9"/>
  <c r="AA69" i="9"/>
  <c r="Z69" i="9"/>
  <c r="Y69" i="9"/>
  <c r="AB69" i="9" s="1"/>
  <c r="X69" i="9"/>
  <c r="T69" i="9"/>
  <c r="P69" i="9"/>
  <c r="P66" i="9" s="1"/>
  <c r="L69" i="9"/>
  <c r="H69" i="9"/>
  <c r="AA68" i="9"/>
  <c r="Z68" i="9"/>
  <c r="AB68" i="9" s="1"/>
  <c r="Y68" i="9"/>
  <c r="X68" i="9"/>
  <c r="T68" i="9"/>
  <c r="T66" i="9" s="1"/>
  <c r="P68" i="9"/>
  <c r="L68" i="9"/>
  <c r="H68" i="9"/>
  <c r="AA67" i="9"/>
  <c r="AA66" i="9" s="1"/>
  <c r="Z67" i="9"/>
  <c r="Y67" i="9"/>
  <c r="X67" i="9"/>
  <c r="X66" i="9" s="1"/>
  <c r="T67" i="9"/>
  <c r="P67" i="9"/>
  <c r="L67" i="9"/>
  <c r="H67" i="9"/>
  <c r="H66" i="9" s="1"/>
  <c r="W66" i="9"/>
  <c r="V66" i="9"/>
  <c r="U66" i="9"/>
  <c r="S66" i="9"/>
  <c r="R66" i="9"/>
  <c r="Q66" i="9"/>
  <c r="O66" i="9"/>
  <c r="N66" i="9"/>
  <c r="M66" i="9"/>
  <c r="K66" i="9"/>
  <c r="J66" i="9"/>
  <c r="I66" i="9"/>
  <c r="G66" i="9"/>
  <c r="F66" i="9"/>
  <c r="E66" i="9"/>
  <c r="AA65" i="9"/>
  <c r="Z65" i="9"/>
  <c r="Y65" i="9"/>
  <c r="AB65" i="9" s="1"/>
  <c r="X65" i="9"/>
  <c r="T65" i="9"/>
  <c r="P65" i="9"/>
  <c r="L65" i="9"/>
  <c r="H65" i="9"/>
  <c r="AA64" i="9"/>
  <c r="Z64" i="9"/>
  <c r="Y64" i="9"/>
  <c r="AB64" i="9" s="1"/>
  <c r="X64" i="9"/>
  <c r="T64" i="9"/>
  <c r="P64" i="9"/>
  <c r="L64" i="9"/>
  <c r="H64" i="9"/>
  <c r="AA63" i="9"/>
  <c r="Z63" i="9"/>
  <c r="AB63" i="9" s="1"/>
  <c r="Y63" i="9"/>
  <c r="X63" i="9"/>
  <c r="T63" i="9"/>
  <c r="P63" i="9"/>
  <c r="L63" i="9"/>
  <c r="H63" i="9"/>
  <c r="AB62" i="9"/>
  <c r="AA62" i="9"/>
  <c r="Z62" i="9"/>
  <c r="Y62" i="9"/>
  <c r="X62" i="9"/>
  <c r="T62" i="9"/>
  <c r="T59" i="9" s="1"/>
  <c r="P62" i="9"/>
  <c r="L62" i="9"/>
  <c r="H62" i="9"/>
  <c r="AA61" i="9"/>
  <c r="Z61" i="9"/>
  <c r="Y61" i="9"/>
  <c r="AB61" i="9" s="1"/>
  <c r="X61" i="9"/>
  <c r="X59" i="9" s="1"/>
  <c r="T61" i="9"/>
  <c r="P61" i="9"/>
  <c r="L61" i="9"/>
  <c r="H61" i="9"/>
  <c r="H59" i="9" s="1"/>
  <c r="AA60" i="9"/>
  <c r="Z60" i="9"/>
  <c r="Z59" i="9" s="1"/>
  <c r="Y60" i="9"/>
  <c r="AB60" i="9" s="1"/>
  <c r="AB59" i="9" s="1"/>
  <c r="X60" i="9"/>
  <c r="T60" i="9"/>
  <c r="P60" i="9"/>
  <c r="P59" i="9" s="1"/>
  <c r="L60" i="9"/>
  <c r="L59" i="9" s="1"/>
  <c r="H60" i="9"/>
  <c r="AA59" i="9"/>
  <c r="W59" i="9"/>
  <c r="V59" i="9"/>
  <c r="U59" i="9"/>
  <c r="S59" i="9"/>
  <c r="R59" i="9"/>
  <c r="Q59" i="9"/>
  <c r="O59" i="9"/>
  <c r="N59" i="9"/>
  <c r="M59" i="9"/>
  <c r="K59" i="9"/>
  <c r="J59" i="9"/>
  <c r="I59" i="9"/>
  <c r="G59" i="9"/>
  <c r="F59" i="9"/>
  <c r="E59" i="9"/>
  <c r="AA58" i="9"/>
  <c r="Z58" i="9"/>
  <c r="AB58" i="9" s="1"/>
  <c r="Y58" i="9"/>
  <c r="X58" i="9"/>
  <c r="T58" i="9"/>
  <c r="P58" i="9"/>
  <c r="L58" i="9"/>
  <c r="H58" i="9"/>
  <c r="AA57" i="9"/>
  <c r="Z57" i="9"/>
  <c r="Y57" i="9"/>
  <c r="AB57" i="9" s="1"/>
  <c r="X57" i="9"/>
  <c r="T57" i="9"/>
  <c r="P57" i="9"/>
  <c r="L57" i="9"/>
  <c r="H57" i="9"/>
  <c r="AA56" i="9"/>
  <c r="Z56" i="9"/>
  <c r="Y56" i="9"/>
  <c r="AB56" i="9" s="1"/>
  <c r="X56" i="9"/>
  <c r="T56" i="9"/>
  <c r="P56" i="9"/>
  <c r="L56" i="9"/>
  <c r="H56" i="9"/>
  <c r="AA55" i="9"/>
  <c r="Z55" i="9"/>
  <c r="Y55" i="9"/>
  <c r="AB55" i="9" s="1"/>
  <c r="X55" i="9"/>
  <c r="T55" i="9"/>
  <c r="P55" i="9"/>
  <c r="P52" i="9" s="1"/>
  <c r="L55" i="9"/>
  <c r="H55" i="9"/>
  <c r="AA54" i="9"/>
  <c r="Z54" i="9"/>
  <c r="Y54" i="9"/>
  <c r="X54" i="9"/>
  <c r="T54" i="9"/>
  <c r="T52" i="9" s="1"/>
  <c r="P54" i="9"/>
  <c r="L54" i="9"/>
  <c r="H54" i="9"/>
  <c r="AB53" i="9"/>
  <c r="AA53" i="9"/>
  <c r="AA52" i="9" s="1"/>
  <c r="Z53" i="9"/>
  <c r="Y53" i="9"/>
  <c r="X53" i="9"/>
  <c r="X52" i="9" s="1"/>
  <c r="T53" i="9"/>
  <c r="P53" i="9"/>
  <c r="L53" i="9"/>
  <c r="H53" i="9"/>
  <c r="H52" i="9" s="1"/>
  <c r="Y52" i="9"/>
  <c r="W52" i="9"/>
  <c r="V52" i="9"/>
  <c r="U52" i="9"/>
  <c r="S52" i="9"/>
  <c r="R52" i="9"/>
  <c r="Q52" i="9"/>
  <c r="O52" i="9"/>
  <c r="N52" i="9"/>
  <c r="M52" i="9"/>
  <c r="K52" i="9"/>
  <c r="J52" i="9"/>
  <c r="I52" i="9"/>
  <c r="G52" i="9"/>
  <c r="F52" i="9"/>
  <c r="E52" i="9"/>
  <c r="AA51" i="9"/>
  <c r="Z51" i="9"/>
  <c r="Y51" i="9"/>
  <c r="AB51" i="9" s="1"/>
  <c r="X51" i="9"/>
  <c r="T51" i="9"/>
  <c r="P51" i="9"/>
  <c r="L51" i="9"/>
  <c r="H51" i="9"/>
  <c r="AA50" i="9"/>
  <c r="Z50" i="9"/>
  <c r="Y50" i="9"/>
  <c r="AB50" i="9" s="1"/>
  <c r="X50" i="9"/>
  <c r="T50" i="9"/>
  <c r="P50" i="9"/>
  <c r="L50" i="9"/>
  <c r="H50" i="9"/>
  <c r="AA49" i="9"/>
  <c r="Z49" i="9"/>
  <c r="AB49" i="9" s="1"/>
  <c r="Y49" i="9"/>
  <c r="X49" i="9"/>
  <c r="T49" i="9"/>
  <c r="P49" i="9"/>
  <c r="L49" i="9"/>
  <c r="H49" i="9"/>
  <c r="AB48" i="9"/>
  <c r="AA48" i="9"/>
  <c r="Z48" i="9"/>
  <c r="Y48" i="9"/>
  <c r="X48" i="9"/>
  <c r="T48" i="9"/>
  <c r="T45" i="9" s="1"/>
  <c r="P48" i="9"/>
  <c r="L48" i="9"/>
  <c r="H48" i="9"/>
  <c r="AA47" i="9"/>
  <c r="Z47" i="9"/>
  <c r="Y47" i="9"/>
  <c r="AB47" i="9" s="1"/>
  <c r="X47" i="9"/>
  <c r="X45" i="9" s="1"/>
  <c r="T47" i="9"/>
  <c r="P47" i="9"/>
  <c r="L47" i="9"/>
  <c r="H47" i="9"/>
  <c r="H45" i="9" s="1"/>
  <c r="AA46" i="9"/>
  <c r="Z46" i="9"/>
  <c r="Z45" i="9" s="1"/>
  <c r="Y46" i="9"/>
  <c r="AB46" i="9" s="1"/>
  <c r="AB45" i="9" s="1"/>
  <c r="X46" i="9"/>
  <c r="T46" i="9"/>
  <c r="P46" i="9"/>
  <c r="P45" i="9" s="1"/>
  <c r="L46" i="9"/>
  <c r="L45" i="9" s="1"/>
  <c r="H46" i="9"/>
  <c r="AA45" i="9"/>
  <c r="W45" i="9"/>
  <c r="V45" i="9"/>
  <c r="U45" i="9"/>
  <c r="S45" i="9"/>
  <c r="R45" i="9"/>
  <c r="Q45" i="9"/>
  <c r="O45" i="9"/>
  <c r="N45" i="9"/>
  <c r="M45" i="9"/>
  <c r="K45" i="9"/>
  <c r="J45" i="9"/>
  <c r="I45" i="9"/>
  <c r="G45" i="9"/>
  <c r="F45" i="9"/>
  <c r="E45" i="9"/>
  <c r="AA44" i="9"/>
  <c r="Z44" i="9"/>
  <c r="AB44" i="9" s="1"/>
  <c r="Y44" i="9"/>
  <c r="X44" i="9"/>
  <c r="T44" i="9"/>
  <c r="P44" i="9"/>
  <c r="L44" i="9"/>
  <c r="H44" i="9"/>
  <c r="AB43" i="9"/>
  <c r="AA43" i="9"/>
  <c r="Z43" i="9"/>
  <c r="Y43" i="9"/>
  <c r="X43" i="9"/>
  <c r="T43" i="9"/>
  <c r="P43" i="9"/>
  <c r="L43" i="9"/>
  <c r="H43" i="9"/>
  <c r="AA42" i="9"/>
  <c r="Z42" i="9"/>
  <c r="Y42" i="9"/>
  <c r="AB42" i="9" s="1"/>
  <c r="X42" i="9"/>
  <c r="T42" i="9"/>
  <c r="P42" i="9"/>
  <c r="L42" i="9"/>
  <c r="L38" i="9" s="1"/>
  <c r="H42" i="9"/>
  <c r="AA41" i="9"/>
  <c r="Z41" i="9"/>
  <c r="Y41" i="9"/>
  <c r="AB41" i="9" s="1"/>
  <c r="X41" i="9"/>
  <c r="T41" i="9"/>
  <c r="P41" i="9"/>
  <c r="P38" i="9" s="1"/>
  <c r="L41" i="9"/>
  <c r="H41" i="9"/>
  <c r="AA40" i="9"/>
  <c r="Z40" i="9"/>
  <c r="AB40" i="9" s="1"/>
  <c r="Y40" i="9"/>
  <c r="X40" i="9"/>
  <c r="T40" i="9"/>
  <c r="T38" i="9" s="1"/>
  <c r="P40" i="9"/>
  <c r="L40" i="9"/>
  <c r="H40" i="9"/>
  <c r="AB39" i="9"/>
  <c r="AA39" i="9"/>
  <c r="AA38" i="9" s="1"/>
  <c r="Z39" i="9"/>
  <c r="Y39" i="9"/>
  <c r="X39" i="9"/>
  <c r="X38" i="9" s="1"/>
  <c r="T39" i="9"/>
  <c r="P39" i="9"/>
  <c r="L39" i="9"/>
  <c r="H39" i="9"/>
  <c r="H38" i="9" s="1"/>
  <c r="Y38" i="9"/>
  <c r="W38" i="9"/>
  <c r="V38" i="9"/>
  <c r="U38" i="9"/>
  <c r="S38" i="9"/>
  <c r="R38" i="9"/>
  <c r="Q38" i="9"/>
  <c r="O38" i="9"/>
  <c r="N38" i="9"/>
  <c r="M38" i="9"/>
  <c r="K38" i="9"/>
  <c r="J38" i="9"/>
  <c r="I38" i="9"/>
  <c r="G38" i="9"/>
  <c r="F38" i="9"/>
  <c r="E38" i="9"/>
  <c r="AA37" i="9"/>
  <c r="Z37" i="9"/>
  <c r="Y37" i="9"/>
  <c r="AB37" i="9" s="1"/>
  <c r="X37" i="9"/>
  <c r="T37" i="9"/>
  <c r="P37" i="9"/>
  <c r="L37" i="9"/>
  <c r="H37" i="9"/>
  <c r="AA36" i="9"/>
  <c r="Z36" i="9"/>
  <c r="Y36" i="9"/>
  <c r="AB36" i="9" s="1"/>
  <c r="X36" i="9"/>
  <c r="T36" i="9"/>
  <c r="P36" i="9"/>
  <c r="L36" i="9"/>
  <c r="H36" i="9"/>
  <c r="AA35" i="9"/>
  <c r="Z35" i="9"/>
  <c r="AB35" i="9" s="1"/>
  <c r="Y35" i="9"/>
  <c r="X35" i="9"/>
  <c r="T35" i="9"/>
  <c r="P35" i="9"/>
  <c r="L35" i="9"/>
  <c r="H35" i="9"/>
  <c r="AB34" i="9"/>
  <c r="AA34" i="9"/>
  <c r="Z34" i="9"/>
  <c r="Y34" i="9"/>
  <c r="X34" i="9"/>
  <c r="T34" i="9"/>
  <c r="T31" i="9" s="1"/>
  <c r="P34" i="9"/>
  <c r="L34" i="9"/>
  <c r="H34" i="9"/>
  <c r="AA33" i="9"/>
  <c r="Z33" i="9"/>
  <c r="Y33" i="9"/>
  <c r="AB33" i="9" s="1"/>
  <c r="X33" i="9"/>
  <c r="T33" i="9"/>
  <c r="P33" i="9"/>
  <c r="L33" i="9"/>
  <c r="H33" i="9"/>
  <c r="H31" i="9" s="1"/>
  <c r="AA32" i="9"/>
  <c r="Z32" i="9"/>
  <c r="Z31" i="9" s="1"/>
  <c r="Y32" i="9"/>
  <c r="AB32" i="9" s="1"/>
  <c r="X32" i="9"/>
  <c r="T32" i="9"/>
  <c r="P32" i="9"/>
  <c r="P31" i="9" s="1"/>
  <c r="L32" i="9"/>
  <c r="L31" i="9" s="1"/>
  <c r="H32" i="9"/>
  <c r="AA31" i="9"/>
  <c r="W31" i="9"/>
  <c r="V31" i="9"/>
  <c r="U31" i="9"/>
  <c r="S31" i="9"/>
  <c r="R31" i="9"/>
  <c r="Q31" i="9"/>
  <c r="O31" i="9"/>
  <c r="N31" i="9"/>
  <c r="M31" i="9"/>
  <c r="K31" i="9"/>
  <c r="J31" i="9"/>
  <c r="I31" i="9"/>
  <c r="G31" i="9"/>
  <c r="F31" i="9"/>
  <c r="E31" i="9"/>
  <c r="AA30" i="9"/>
  <c r="Z30" i="9"/>
  <c r="AB30" i="9" s="1"/>
  <c r="Y30" i="9"/>
  <c r="X30" i="9"/>
  <c r="T30" i="9"/>
  <c r="P30" i="9"/>
  <c r="L30" i="9"/>
  <c r="H30" i="9"/>
  <c r="AB29" i="9"/>
  <c r="AA29" i="9"/>
  <c r="Z29" i="9"/>
  <c r="Y29" i="9"/>
  <c r="X29" i="9"/>
  <c r="T29" i="9"/>
  <c r="P29" i="9"/>
  <c r="L29" i="9"/>
  <c r="H29" i="9"/>
  <c r="AA28" i="9"/>
  <c r="Z28" i="9"/>
  <c r="Y28" i="9"/>
  <c r="AB28" i="9" s="1"/>
  <c r="X28" i="9"/>
  <c r="T28" i="9"/>
  <c r="P28" i="9"/>
  <c r="L28" i="9"/>
  <c r="H28" i="9"/>
  <c r="AA27" i="9"/>
  <c r="Z27" i="9"/>
  <c r="Y27" i="9"/>
  <c r="AB27" i="9" s="1"/>
  <c r="X27" i="9"/>
  <c r="T27" i="9"/>
  <c r="P27" i="9"/>
  <c r="P24" i="9" s="1"/>
  <c r="L27" i="9"/>
  <c r="H27" i="9"/>
  <c r="AA26" i="9"/>
  <c r="Z26" i="9"/>
  <c r="AB26" i="9" s="1"/>
  <c r="Y26" i="9"/>
  <c r="X26" i="9"/>
  <c r="T26" i="9"/>
  <c r="T24" i="9" s="1"/>
  <c r="P26" i="9"/>
  <c r="L26" i="9"/>
  <c r="H26" i="9"/>
  <c r="AA25" i="9"/>
  <c r="AA24" i="9" s="1"/>
  <c r="Z25" i="9"/>
  <c r="Y25" i="9"/>
  <c r="X25" i="9"/>
  <c r="T25" i="9"/>
  <c r="P25" i="9"/>
  <c r="L25" i="9"/>
  <c r="H25" i="9"/>
  <c r="H24" i="9" s="1"/>
  <c r="W24" i="9"/>
  <c r="V24" i="9"/>
  <c r="U24" i="9"/>
  <c r="S24" i="9"/>
  <c r="R24" i="9"/>
  <c r="Q24" i="9"/>
  <c r="O24" i="9"/>
  <c r="N24" i="9"/>
  <c r="M24" i="9"/>
  <c r="K24" i="9"/>
  <c r="J24" i="9"/>
  <c r="I24" i="9"/>
  <c r="G24" i="9"/>
  <c r="F24" i="9"/>
  <c r="E24" i="9"/>
  <c r="AA23" i="9"/>
  <c r="Z23" i="9"/>
  <c r="Y23" i="9"/>
  <c r="AB23" i="9" s="1"/>
  <c r="X23" i="9"/>
  <c r="T23" i="9"/>
  <c r="P23" i="9"/>
  <c r="L23" i="9"/>
  <c r="H23" i="9"/>
  <c r="AA22" i="9"/>
  <c r="Z22" i="9"/>
  <c r="Y22" i="9"/>
  <c r="AB22" i="9" s="1"/>
  <c r="X22" i="9"/>
  <c r="T22" i="9"/>
  <c r="P22" i="9"/>
  <c r="L22" i="9"/>
  <c r="H22" i="9"/>
  <c r="AA21" i="9"/>
  <c r="Z21" i="9"/>
  <c r="AB21" i="9" s="1"/>
  <c r="Y21" i="9"/>
  <c r="X21" i="9"/>
  <c r="T21" i="9"/>
  <c r="P21" i="9"/>
  <c r="L21" i="9"/>
  <c r="H21" i="9"/>
  <c r="AB20" i="9"/>
  <c r="AA20" i="9"/>
  <c r="Z20" i="9"/>
  <c r="Y20" i="9"/>
  <c r="X20" i="9"/>
  <c r="T20" i="9"/>
  <c r="T17" i="9" s="1"/>
  <c r="P20" i="9"/>
  <c r="L20" i="9"/>
  <c r="H20" i="9"/>
  <c r="AA19" i="9"/>
  <c r="Z19" i="9"/>
  <c r="Y19" i="9"/>
  <c r="AB19" i="9" s="1"/>
  <c r="X19" i="9"/>
  <c r="X17" i="9" s="1"/>
  <c r="T19" i="9"/>
  <c r="P19" i="9"/>
  <c r="L19" i="9"/>
  <c r="H19" i="9"/>
  <c r="H17" i="9" s="1"/>
  <c r="AA18" i="9"/>
  <c r="Z18" i="9"/>
  <c r="Z17" i="9" s="1"/>
  <c r="Y18" i="9"/>
  <c r="AB18" i="9" s="1"/>
  <c r="X18" i="9"/>
  <c r="T18" i="9"/>
  <c r="P18" i="9"/>
  <c r="P17" i="9" s="1"/>
  <c r="L18" i="9"/>
  <c r="L17" i="9" s="1"/>
  <c r="H18" i="9"/>
  <c r="AA17" i="9"/>
  <c r="W17" i="9"/>
  <c r="V17" i="9"/>
  <c r="U17" i="9"/>
  <c r="S17" i="9"/>
  <c r="R17" i="9"/>
  <c r="Q17" i="9"/>
  <c r="O17" i="9"/>
  <c r="N17" i="9"/>
  <c r="M17" i="9"/>
  <c r="K17" i="9"/>
  <c r="J17" i="9"/>
  <c r="I17" i="9"/>
  <c r="G17" i="9"/>
  <c r="F17" i="9"/>
  <c r="E17" i="9"/>
  <c r="AA16" i="9"/>
  <c r="AA139" i="9" s="1"/>
  <c r="Z16" i="9"/>
  <c r="Z139" i="9" s="1"/>
  <c r="Y16" i="9"/>
  <c r="X16" i="9"/>
  <c r="T16" i="9"/>
  <c r="T139" i="9" s="1"/>
  <c r="P16" i="9"/>
  <c r="P139" i="9" s="1"/>
  <c r="L16" i="9"/>
  <c r="H16" i="9"/>
  <c r="AB15" i="9"/>
  <c r="AA15" i="9"/>
  <c r="AA138" i="9" s="1"/>
  <c r="Z15" i="9"/>
  <c r="Y15" i="9"/>
  <c r="X15" i="9"/>
  <c r="T15" i="9"/>
  <c r="T138" i="9" s="1"/>
  <c r="P15" i="9"/>
  <c r="L15" i="9"/>
  <c r="H15" i="9"/>
  <c r="H138" i="9" s="1"/>
  <c r="AA14" i="9"/>
  <c r="Z14" i="9"/>
  <c r="Y14" i="9"/>
  <c r="Y137" i="9" s="1"/>
  <c r="X14" i="9"/>
  <c r="X137" i="9" s="1"/>
  <c r="T14" i="9"/>
  <c r="P14" i="9"/>
  <c r="L14" i="9"/>
  <c r="L137" i="9" s="1"/>
  <c r="H14" i="9"/>
  <c r="H137" i="9" s="1"/>
  <c r="AA13" i="9"/>
  <c r="Z13" i="9"/>
  <c r="Y13" i="9"/>
  <c r="X13" i="9"/>
  <c r="T13" i="9"/>
  <c r="P13" i="9"/>
  <c r="P136" i="9" s="1"/>
  <c r="L13" i="9"/>
  <c r="H13" i="9"/>
  <c r="AA12" i="9"/>
  <c r="Z12" i="9"/>
  <c r="Z135" i="9" s="1"/>
  <c r="Y12" i="9"/>
  <c r="X12" i="9"/>
  <c r="T12" i="9"/>
  <c r="P12" i="9"/>
  <c r="P135" i="9" s="1"/>
  <c r="L12" i="9"/>
  <c r="H12" i="9"/>
  <c r="AA11" i="9"/>
  <c r="AB11" i="9" s="1"/>
  <c r="Z11" i="9"/>
  <c r="Y11" i="9"/>
  <c r="X11" i="9"/>
  <c r="T11" i="9"/>
  <c r="P11" i="9"/>
  <c r="L11" i="9"/>
  <c r="H11" i="9"/>
  <c r="H134" i="9" s="1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W138" i="3"/>
  <c r="X138" i="3" s="1"/>
  <c r="V138" i="3"/>
  <c r="U138" i="3"/>
  <c r="S138" i="3"/>
  <c r="T138" i="3" s="1"/>
  <c r="R138" i="3"/>
  <c r="Q138" i="3"/>
  <c r="O138" i="3"/>
  <c r="P138" i="3" s="1"/>
  <c r="N138" i="3"/>
  <c r="M138" i="3"/>
  <c r="K138" i="3"/>
  <c r="J138" i="3"/>
  <c r="I138" i="3"/>
  <c r="G138" i="3"/>
  <c r="H138" i="3" s="1"/>
  <c r="F138" i="3"/>
  <c r="E138" i="3"/>
  <c r="W137" i="3"/>
  <c r="V137" i="3"/>
  <c r="U137" i="3"/>
  <c r="S137" i="3"/>
  <c r="R137" i="3"/>
  <c r="Q137" i="3"/>
  <c r="O137" i="3"/>
  <c r="P137" i="3" s="1"/>
  <c r="N137" i="3"/>
  <c r="M137" i="3"/>
  <c r="K137" i="3"/>
  <c r="J137" i="3"/>
  <c r="I137" i="3"/>
  <c r="F137" i="3"/>
  <c r="W136" i="3"/>
  <c r="X136" i="3" s="1"/>
  <c r="V136" i="3"/>
  <c r="U136" i="3"/>
  <c r="S136" i="3"/>
  <c r="T136" i="3" s="1"/>
  <c r="R136" i="3"/>
  <c r="Q136" i="3"/>
  <c r="O136" i="3"/>
  <c r="P136" i="3" s="1"/>
  <c r="N136" i="3"/>
  <c r="M136" i="3"/>
  <c r="K136" i="3"/>
  <c r="J136" i="3"/>
  <c r="I136" i="3"/>
  <c r="L136" i="3" s="1"/>
  <c r="G136" i="3"/>
  <c r="F136" i="3"/>
  <c r="E136" i="3"/>
  <c r="H136" i="3" s="1"/>
  <c r="W135" i="3"/>
  <c r="V135" i="3"/>
  <c r="U135" i="3"/>
  <c r="X135" i="3" s="1"/>
  <c r="S135" i="3"/>
  <c r="R135" i="3"/>
  <c r="Q135" i="3"/>
  <c r="O135" i="3"/>
  <c r="N135" i="3"/>
  <c r="M135" i="3"/>
  <c r="P135" i="3" s="1"/>
  <c r="K135" i="3"/>
  <c r="J135" i="3"/>
  <c r="I135" i="3"/>
  <c r="F135" i="3"/>
  <c r="E135" i="3"/>
  <c r="W134" i="3"/>
  <c r="V134" i="3"/>
  <c r="U134" i="3"/>
  <c r="X134" i="3" s="1"/>
  <c r="S134" i="3"/>
  <c r="R134" i="3"/>
  <c r="Q134" i="3"/>
  <c r="O134" i="3"/>
  <c r="N134" i="3"/>
  <c r="M134" i="3"/>
  <c r="P134" i="3" s="1"/>
  <c r="K134" i="3"/>
  <c r="J134" i="3"/>
  <c r="G134" i="3"/>
  <c r="F134" i="3"/>
  <c r="W133" i="3"/>
  <c r="V133" i="3"/>
  <c r="U133" i="3"/>
  <c r="S133" i="3"/>
  <c r="R133" i="3"/>
  <c r="Q133" i="3"/>
  <c r="T133" i="3" s="1"/>
  <c r="O133" i="3"/>
  <c r="O139" i="3" s="1"/>
  <c r="N133" i="3"/>
  <c r="N139" i="3" s="1"/>
  <c r="M133" i="3"/>
  <c r="P133" i="3" s="1"/>
  <c r="K133" i="3"/>
  <c r="J133" i="3"/>
  <c r="I133" i="3"/>
  <c r="L133" i="3" s="1"/>
  <c r="G133" i="3"/>
  <c r="F133" i="3"/>
  <c r="F139" i="3" s="1"/>
  <c r="E133" i="3"/>
  <c r="H133" i="3" s="1"/>
  <c r="AA127" i="3"/>
  <c r="Z127" i="3"/>
  <c r="Y127" i="3"/>
  <c r="X127" i="3"/>
  <c r="T127" i="3"/>
  <c r="P127" i="3"/>
  <c r="L127" i="3"/>
  <c r="H127" i="3"/>
  <c r="Z126" i="3"/>
  <c r="X126" i="3"/>
  <c r="T126" i="3"/>
  <c r="P126" i="3"/>
  <c r="L126" i="3"/>
  <c r="H126" i="3"/>
  <c r="G126" i="3"/>
  <c r="G137" i="3" s="1"/>
  <c r="E126" i="3"/>
  <c r="Y126" i="3" s="1"/>
  <c r="AA125" i="3"/>
  <c r="Z125" i="3"/>
  <c r="Y125" i="3"/>
  <c r="AB125" i="3" s="1"/>
  <c r="X125" i="3"/>
  <c r="T125" i="3"/>
  <c r="P125" i="3"/>
  <c r="L125" i="3"/>
  <c r="H125" i="3"/>
  <c r="AA124" i="3"/>
  <c r="AB124" i="3" s="1"/>
  <c r="Z124" i="3"/>
  <c r="Y124" i="3"/>
  <c r="X124" i="3"/>
  <c r="T124" i="3"/>
  <c r="P124" i="3"/>
  <c r="L124" i="3"/>
  <c r="H124" i="3"/>
  <c r="AA123" i="3"/>
  <c r="Z123" i="3"/>
  <c r="Y123" i="3"/>
  <c r="AB123" i="3" s="1"/>
  <c r="X123" i="3"/>
  <c r="T123" i="3"/>
  <c r="P123" i="3"/>
  <c r="L123" i="3"/>
  <c r="I134" i="3"/>
  <c r="H123" i="3"/>
  <c r="E123" i="3"/>
  <c r="AA122" i="3"/>
  <c r="AB122" i="3" s="1"/>
  <c r="Z122" i="3"/>
  <c r="Y122" i="3"/>
  <c r="X122" i="3"/>
  <c r="T122" i="3"/>
  <c r="P122" i="3"/>
  <c r="L122" i="3"/>
  <c r="H122" i="3"/>
  <c r="H121" i="3" s="1"/>
  <c r="W121" i="3"/>
  <c r="V121" i="3"/>
  <c r="U121" i="3"/>
  <c r="S121" i="3"/>
  <c r="R121" i="3"/>
  <c r="Q121" i="3"/>
  <c r="P121" i="3"/>
  <c r="O121" i="3"/>
  <c r="N121" i="3"/>
  <c r="M121" i="3"/>
  <c r="K121" i="3"/>
  <c r="J121" i="3"/>
  <c r="I121" i="3"/>
  <c r="G121" i="3"/>
  <c r="F121" i="3"/>
  <c r="E121" i="3"/>
  <c r="AA120" i="3"/>
  <c r="Z120" i="3"/>
  <c r="Y120" i="3"/>
  <c r="AB120" i="3" s="1"/>
  <c r="X120" i="3"/>
  <c r="T120" i="3"/>
  <c r="P120" i="3"/>
  <c r="L120" i="3"/>
  <c r="H120" i="3"/>
  <c r="AA119" i="3"/>
  <c r="Z119" i="3"/>
  <c r="AB119" i="3" s="1"/>
  <c r="Y119" i="3"/>
  <c r="X119" i="3"/>
  <c r="T119" i="3"/>
  <c r="P119" i="3"/>
  <c r="L119" i="3"/>
  <c r="H119" i="3"/>
  <c r="AA118" i="3"/>
  <c r="Z118" i="3"/>
  <c r="Y118" i="3"/>
  <c r="AB118" i="3" s="1"/>
  <c r="X118" i="3"/>
  <c r="T118" i="3"/>
  <c r="P118" i="3"/>
  <c r="L118" i="3"/>
  <c r="H118" i="3"/>
  <c r="AA117" i="3"/>
  <c r="Z117" i="3"/>
  <c r="AB117" i="3" s="1"/>
  <c r="Y117" i="3"/>
  <c r="X117" i="3"/>
  <c r="T117" i="3"/>
  <c r="P117" i="3"/>
  <c r="L117" i="3"/>
  <c r="H117" i="3"/>
  <c r="AA116" i="3"/>
  <c r="AA114" i="3" s="1"/>
  <c r="Z116" i="3"/>
  <c r="Y116" i="3"/>
  <c r="X116" i="3"/>
  <c r="T116" i="3"/>
  <c r="T114" i="3" s="1"/>
  <c r="P116" i="3"/>
  <c r="L116" i="3"/>
  <c r="H116" i="3"/>
  <c r="AB115" i="3"/>
  <c r="AA115" i="3"/>
  <c r="Z115" i="3"/>
  <c r="Z114" i="3" s="1"/>
  <c r="Y115" i="3"/>
  <c r="X115" i="3"/>
  <c r="X114" i="3" s="1"/>
  <c r="T115" i="3"/>
  <c r="P115" i="3"/>
  <c r="L115" i="3"/>
  <c r="L114" i="3" s="1"/>
  <c r="H115" i="3"/>
  <c r="H114" i="3" s="1"/>
  <c r="Y114" i="3"/>
  <c r="W114" i="3"/>
  <c r="V114" i="3"/>
  <c r="U114" i="3"/>
  <c r="S114" i="3"/>
  <c r="R114" i="3"/>
  <c r="Q114" i="3"/>
  <c r="O114" i="3"/>
  <c r="N114" i="3"/>
  <c r="M114" i="3"/>
  <c r="K114" i="3"/>
  <c r="J114" i="3"/>
  <c r="I114" i="3"/>
  <c r="G114" i="3"/>
  <c r="F114" i="3"/>
  <c r="E114" i="3"/>
  <c r="AA113" i="3"/>
  <c r="Z113" i="3"/>
  <c r="Y113" i="3"/>
  <c r="AB113" i="3" s="1"/>
  <c r="X113" i="3"/>
  <c r="T113" i="3"/>
  <c r="P113" i="3"/>
  <c r="L113" i="3"/>
  <c r="H113" i="3"/>
  <c r="AA112" i="3"/>
  <c r="Z112" i="3"/>
  <c r="AB112" i="3" s="1"/>
  <c r="Y112" i="3"/>
  <c r="X112" i="3"/>
  <c r="T112" i="3"/>
  <c r="P112" i="3"/>
  <c r="L112" i="3"/>
  <c r="H112" i="3"/>
  <c r="AA111" i="3"/>
  <c r="Z111" i="3"/>
  <c r="Y111" i="3"/>
  <c r="AB111" i="3" s="1"/>
  <c r="X111" i="3"/>
  <c r="T111" i="3"/>
  <c r="P111" i="3"/>
  <c r="L111" i="3"/>
  <c r="H111" i="3"/>
  <c r="Z110" i="3"/>
  <c r="Y110" i="3"/>
  <c r="X110" i="3"/>
  <c r="X107" i="3" s="1"/>
  <c r="T110" i="3"/>
  <c r="P110" i="3"/>
  <c r="L110" i="3"/>
  <c r="H110" i="3"/>
  <c r="H107" i="3" s="1"/>
  <c r="G110" i="3"/>
  <c r="AA110" i="3" s="1"/>
  <c r="AB110" i="3" s="1"/>
  <c r="AA109" i="3"/>
  <c r="Z109" i="3"/>
  <c r="Y109" i="3"/>
  <c r="X109" i="3"/>
  <c r="T109" i="3"/>
  <c r="P109" i="3"/>
  <c r="L109" i="3"/>
  <c r="H109" i="3"/>
  <c r="AA108" i="3"/>
  <c r="Z108" i="3"/>
  <c r="Y108" i="3"/>
  <c r="AB108" i="3" s="1"/>
  <c r="X108" i="3"/>
  <c r="T108" i="3"/>
  <c r="P108" i="3"/>
  <c r="L108" i="3"/>
  <c r="H108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G107" i="3"/>
  <c r="F107" i="3"/>
  <c r="E107" i="3"/>
  <c r="AB106" i="3"/>
  <c r="AA106" i="3"/>
  <c r="Z106" i="3"/>
  <c r="Y106" i="3"/>
  <c r="X106" i="3"/>
  <c r="T106" i="3"/>
  <c r="P106" i="3"/>
  <c r="L106" i="3"/>
  <c r="H106" i="3"/>
  <c r="AA105" i="3"/>
  <c r="Z105" i="3"/>
  <c r="Y105" i="3"/>
  <c r="AB105" i="3" s="1"/>
  <c r="X105" i="3"/>
  <c r="T105" i="3"/>
  <c r="P105" i="3"/>
  <c r="L105" i="3"/>
  <c r="H105" i="3"/>
  <c r="AA104" i="3"/>
  <c r="Z104" i="3"/>
  <c r="AB104" i="3" s="1"/>
  <c r="Y104" i="3"/>
  <c r="X104" i="3"/>
  <c r="T104" i="3"/>
  <c r="P104" i="3"/>
  <c r="L104" i="3"/>
  <c r="H104" i="3"/>
  <c r="AA103" i="3"/>
  <c r="Z103" i="3"/>
  <c r="Y103" i="3"/>
  <c r="X103" i="3"/>
  <c r="T103" i="3"/>
  <c r="T100" i="3" s="1"/>
  <c r="P103" i="3"/>
  <c r="L103" i="3"/>
  <c r="H103" i="3"/>
  <c r="AB102" i="3"/>
  <c r="AA102" i="3"/>
  <c r="Z102" i="3"/>
  <c r="Y102" i="3"/>
  <c r="X102" i="3"/>
  <c r="X100" i="3" s="1"/>
  <c r="T102" i="3"/>
  <c r="P102" i="3"/>
  <c r="L102" i="3"/>
  <c r="H102" i="3"/>
  <c r="H100" i="3" s="1"/>
  <c r="AA101" i="3"/>
  <c r="Z101" i="3"/>
  <c r="Y101" i="3"/>
  <c r="X101" i="3"/>
  <c r="T101" i="3"/>
  <c r="P101" i="3"/>
  <c r="L101" i="3"/>
  <c r="H101" i="3"/>
  <c r="W100" i="3"/>
  <c r="V100" i="3"/>
  <c r="U100" i="3"/>
  <c r="S100" i="3"/>
  <c r="R100" i="3"/>
  <c r="Q100" i="3"/>
  <c r="P100" i="3"/>
  <c r="O100" i="3"/>
  <c r="N100" i="3"/>
  <c r="M100" i="3"/>
  <c r="L100" i="3"/>
  <c r="K100" i="3"/>
  <c r="J100" i="3"/>
  <c r="I100" i="3"/>
  <c r="G100" i="3"/>
  <c r="F100" i="3"/>
  <c r="E100" i="3"/>
  <c r="AB99" i="3"/>
  <c r="AA99" i="3"/>
  <c r="Z99" i="3"/>
  <c r="Y99" i="3"/>
  <c r="X99" i="3"/>
  <c r="T99" i="3"/>
  <c r="P99" i="3"/>
  <c r="L99" i="3"/>
  <c r="H99" i="3"/>
  <c r="AA98" i="3"/>
  <c r="Z98" i="3"/>
  <c r="X98" i="3"/>
  <c r="T98" i="3"/>
  <c r="P98" i="3"/>
  <c r="L98" i="3"/>
  <c r="E98" i="3"/>
  <c r="H98" i="3" s="1"/>
  <c r="AA97" i="3"/>
  <c r="Z97" i="3"/>
  <c r="Y97" i="3"/>
  <c r="X97" i="3"/>
  <c r="T97" i="3"/>
  <c r="P97" i="3"/>
  <c r="L97" i="3"/>
  <c r="H97" i="3"/>
  <c r="AB96" i="3"/>
  <c r="AA96" i="3"/>
  <c r="Z96" i="3"/>
  <c r="Y96" i="3"/>
  <c r="X96" i="3"/>
  <c r="T96" i="3"/>
  <c r="P96" i="3"/>
  <c r="L96" i="3"/>
  <c r="H96" i="3"/>
  <c r="AA95" i="3"/>
  <c r="Z95" i="3"/>
  <c r="Y95" i="3"/>
  <c r="AB95" i="3" s="1"/>
  <c r="X95" i="3"/>
  <c r="T95" i="3"/>
  <c r="P95" i="3"/>
  <c r="L95" i="3"/>
  <c r="H95" i="3"/>
  <c r="AA94" i="3"/>
  <c r="Z94" i="3"/>
  <c r="Z93" i="3" s="1"/>
  <c r="Y94" i="3"/>
  <c r="X94" i="3"/>
  <c r="T94" i="3"/>
  <c r="P94" i="3"/>
  <c r="P93" i="3" s="1"/>
  <c r="L94" i="3"/>
  <c r="L93" i="3" s="1"/>
  <c r="H94" i="3"/>
  <c r="W93" i="3"/>
  <c r="V93" i="3"/>
  <c r="U93" i="3"/>
  <c r="S93" i="3"/>
  <c r="R93" i="3"/>
  <c r="Q93" i="3"/>
  <c r="O93" i="3"/>
  <c r="N93" i="3"/>
  <c r="M93" i="3"/>
  <c r="K93" i="3"/>
  <c r="J93" i="3"/>
  <c r="I93" i="3"/>
  <c r="G93" i="3"/>
  <c r="F93" i="3"/>
  <c r="AA92" i="3"/>
  <c r="Z92" i="3"/>
  <c r="Y92" i="3"/>
  <c r="X92" i="3"/>
  <c r="T92" i="3"/>
  <c r="P92" i="3"/>
  <c r="L92" i="3"/>
  <c r="H92" i="3"/>
  <c r="AA91" i="3"/>
  <c r="AB91" i="3" s="1"/>
  <c r="Z91" i="3"/>
  <c r="Y91" i="3"/>
  <c r="X91" i="3"/>
  <c r="T91" i="3"/>
  <c r="P91" i="3"/>
  <c r="L91" i="3"/>
  <c r="H91" i="3"/>
  <c r="AB90" i="3"/>
  <c r="AA90" i="3"/>
  <c r="Z90" i="3"/>
  <c r="Y90" i="3"/>
  <c r="X90" i="3"/>
  <c r="T90" i="3"/>
  <c r="P90" i="3"/>
  <c r="L90" i="3"/>
  <c r="H90" i="3"/>
  <c r="AA89" i="3"/>
  <c r="Z89" i="3"/>
  <c r="Y89" i="3"/>
  <c r="X89" i="3"/>
  <c r="T89" i="3"/>
  <c r="P89" i="3"/>
  <c r="L89" i="3"/>
  <c r="H89" i="3"/>
  <c r="H86" i="3" s="1"/>
  <c r="AA88" i="3"/>
  <c r="Z88" i="3"/>
  <c r="Y88" i="3"/>
  <c r="AB88" i="3" s="1"/>
  <c r="X88" i="3"/>
  <c r="T88" i="3"/>
  <c r="P88" i="3"/>
  <c r="L88" i="3"/>
  <c r="H88" i="3"/>
  <c r="AA87" i="3"/>
  <c r="Z87" i="3"/>
  <c r="Z86" i="3" s="1"/>
  <c r="Y87" i="3"/>
  <c r="X87" i="3"/>
  <c r="T87" i="3"/>
  <c r="T86" i="3" s="1"/>
  <c r="P87" i="3"/>
  <c r="P86" i="3" s="1"/>
  <c r="L87" i="3"/>
  <c r="H87" i="3"/>
  <c r="AA86" i="3"/>
  <c r="W86" i="3"/>
  <c r="V86" i="3"/>
  <c r="U86" i="3"/>
  <c r="S86" i="3"/>
  <c r="R86" i="3"/>
  <c r="Q86" i="3"/>
  <c r="O86" i="3"/>
  <c r="N86" i="3"/>
  <c r="M86" i="3"/>
  <c r="K86" i="3"/>
  <c r="J86" i="3"/>
  <c r="I86" i="3"/>
  <c r="G86" i="3"/>
  <c r="F86" i="3"/>
  <c r="E86" i="3"/>
  <c r="AA85" i="3"/>
  <c r="Z85" i="3"/>
  <c r="Y85" i="3"/>
  <c r="AB85" i="3" s="1"/>
  <c r="X85" i="3"/>
  <c r="T85" i="3"/>
  <c r="P85" i="3"/>
  <c r="L85" i="3"/>
  <c r="H85" i="3"/>
  <c r="AB84" i="3"/>
  <c r="AA84" i="3"/>
  <c r="Z84" i="3"/>
  <c r="Y84" i="3"/>
  <c r="X84" i="3"/>
  <c r="T84" i="3"/>
  <c r="P84" i="3"/>
  <c r="L84" i="3"/>
  <c r="H84" i="3"/>
  <c r="E84" i="3"/>
  <c r="E137" i="3" s="1"/>
  <c r="H137" i="3" s="1"/>
  <c r="AA83" i="3"/>
  <c r="Z83" i="3"/>
  <c r="AB83" i="3" s="1"/>
  <c r="Y83" i="3"/>
  <c r="X83" i="3"/>
  <c r="T83" i="3"/>
  <c r="P83" i="3"/>
  <c r="L83" i="3"/>
  <c r="H83" i="3"/>
  <c r="AA82" i="3"/>
  <c r="Z82" i="3"/>
  <c r="Y82" i="3"/>
  <c r="AB82" i="3" s="1"/>
  <c r="X82" i="3"/>
  <c r="T82" i="3"/>
  <c r="P82" i="3"/>
  <c r="L82" i="3"/>
  <c r="H82" i="3"/>
  <c r="AB81" i="3"/>
  <c r="AA81" i="3"/>
  <c r="Z81" i="3"/>
  <c r="Y81" i="3"/>
  <c r="X81" i="3"/>
  <c r="T81" i="3"/>
  <c r="P81" i="3"/>
  <c r="L81" i="3"/>
  <c r="H81" i="3"/>
  <c r="E81" i="3"/>
  <c r="AA80" i="3"/>
  <c r="Z80" i="3"/>
  <c r="Z79" i="3" s="1"/>
  <c r="Y80" i="3"/>
  <c r="X80" i="3"/>
  <c r="X79" i="3" s="1"/>
  <c r="T80" i="3"/>
  <c r="P80" i="3"/>
  <c r="P79" i="3" s="1"/>
  <c r="L80" i="3"/>
  <c r="H80" i="3"/>
  <c r="AA79" i="3"/>
  <c r="Y79" i="3"/>
  <c r="W79" i="3"/>
  <c r="V79" i="3"/>
  <c r="U79" i="3"/>
  <c r="T79" i="3"/>
  <c r="S79" i="3"/>
  <c r="R79" i="3"/>
  <c r="Q79" i="3"/>
  <c r="O79" i="3"/>
  <c r="N79" i="3"/>
  <c r="M79" i="3"/>
  <c r="L79" i="3"/>
  <c r="K79" i="3"/>
  <c r="J79" i="3"/>
  <c r="I79" i="3"/>
  <c r="H79" i="3"/>
  <c r="G79" i="3"/>
  <c r="F79" i="3"/>
  <c r="E79" i="3"/>
  <c r="AA78" i="3"/>
  <c r="Z78" i="3"/>
  <c r="Y78" i="3"/>
  <c r="AB78" i="3" s="1"/>
  <c r="X78" i="3"/>
  <c r="T78" i="3"/>
  <c r="P78" i="3"/>
  <c r="L78" i="3"/>
  <c r="H78" i="3"/>
  <c r="AA77" i="3"/>
  <c r="Z77" i="3"/>
  <c r="Y77" i="3"/>
  <c r="AB77" i="3" s="1"/>
  <c r="X77" i="3"/>
  <c r="T77" i="3"/>
  <c r="P77" i="3"/>
  <c r="L77" i="3"/>
  <c r="H77" i="3"/>
  <c r="AA76" i="3"/>
  <c r="Z76" i="3"/>
  <c r="Y76" i="3"/>
  <c r="X76" i="3"/>
  <c r="T76" i="3"/>
  <c r="P76" i="3"/>
  <c r="L76" i="3"/>
  <c r="H76" i="3"/>
  <c r="AA75" i="3"/>
  <c r="Z75" i="3"/>
  <c r="AB75" i="3" s="1"/>
  <c r="Y75" i="3"/>
  <c r="X75" i="3"/>
  <c r="T75" i="3"/>
  <c r="P75" i="3"/>
  <c r="L75" i="3"/>
  <c r="H75" i="3"/>
  <c r="AA74" i="3"/>
  <c r="AA72" i="3" s="1"/>
  <c r="Z74" i="3"/>
  <c r="Y74" i="3"/>
  <c r="X74" i="3"/>
  <c r="T74" i="3"/>
  <c r="P74" i="3"/>
  <c r="L74" i="3"/>
  <c r="H74" i="3"/>
  <c r="AA73" i="3"/>
  <c r="Z73" i="3"/>
  <c r="Y73" i="3"/>
  <c r="AB73" i="3" s="1"/>
  <c r="X73" i="3"/>
  <c r="T73" i="3"/>
  <c r="P73" i="3"/>
  <c r="L73" i="3"/>
  <c r="H73" i="3"/>
  <c r="W72" i="3"/>
  <c r="V72" i="3"/>
  <c r="U72" i="3"/>
  <c r="S72" i="3"/>
  <c r="R72" i="3"/>
  <c r="Q72" i="3"/>
  <c r="O72" i="3"/>
  <c r="N72" i="3"/>
  <c r="M72" i="3"/>
  <c r="K72" i="3"/>
  <c r="J72" i="3"/>
  <c r="I72" i="3"/>
  <c r="G72" i="3"/>
  <c r="F72" i="3"/>
  <c r="E72" i="3"/>
  <c r="AA71" i="3"/>
  <c r="Z71" i="3"/>
  <c r="Y71" i="3"/>
  <c r="X71" i="3"/>
  <c r="T71" i="3"/>
  <c r="P71" i="3"/>
  <c r="L71" i="3"/>
  <c r="H71" i="3"/>
  <c r="AB70" i="3"/>
  <c r="AA70" i="3"/>
  <c r="Z70" i="3"/>
  <c r="Y70" i="3"/>
  <c r="X70" i="3"/>
  <c r="T70" i="3"/>
  <c r="P70" i="3"/>
  <c r="L70" i="3"/>
  <c r="H70" i="3"/>
  <c r="AA69" i="3"/>
  <c r="Z69" i="3"/>
  <c r="Y69" i="3"/>
  <c r="AB69" i="3" s="1"/>
  <c r="X69" i="3"/>
  <c r="T69" i="3"/>
  <c r="P69" i="3"/>
  <c r="L69" i="3"/>
  <c r="H69" i="3"/>
  <c r="AA68" i="3"/>
  <c r="Z68" i="3"/>
  <c r="Y68" i="3"/>
  <c r="AB68" i="3" s="1"/>
  <c r="X68" i="3"/>
  <c r="T68" i="3"/>
  <c r="P68" i="3"/>
  <c r="L68" i="3"/>
  <c r="H68" i="3"/>
  <c r="AA67" i="3"/>
  <c r="Z67" i="3"/>
  <c r="Y67" i="3"/>
  <c r="X67" i="3"/>
  <c r="T67" i="3"/>
  <c r="P67" i="3"/>
  <c r="L67" i="3"/>
  <c r="H67" i="3"/>
  <c r="AA66" i="3"/>
  <c r="AA65" i="3" s="1"/>
  <c r="Z66" i="3"/>
  <c r="AB66" i="3" s="1"/>
  <c r="Y66" i="3"/>
  <c r="X66" i="3"/>
  <c r="T66" i="3"/>
  <c r="P66" i="3"/>
  <c r="L66" i="3"/>
  <c r="H66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AB64" i="3"/>
  <c r="AA64" i="3"/>
  <c r="Z64" i="3"/>
  <c r="Y64" i="3"/>
  <c r="X64" i="3"/>
  <c r="T64" i="3"/>
  <c r="P64" i="3"/>
  <c r="L64" i="3"/>
  <c r="H64" i="3"/>
  <c r="AA63" i="3"/>
  <c r="Z63" i="3"/>
  <c r="Y63" i="3"/>
  <c r="AB63" i="3" s="1"/>
  <c r="X63" i="3"/>
  <c r="T63" i="3"/>
  <c r="P63" i="3"/>
  <c r="L63" i="3"/>
  <c r="H63" i="3"/>
  <c r="AA62" i="3"/>
  <c r="Z62" i="3"/>
  <c r="Y62" i="3"/>
  <c r="AB62" i="3" s="1"/>
  <c r="X62" i="3"/>
  <c r="T62" i="3"/>
  <c r="P62" i="3"/>
  <c r="L62" i="3"/>
  <c r="H62" i="3"/>
  <c r="AA61" i="3"/>
  <c r="Z61" i="3"/>
  <c r="AB61" i="3" s="1"/>
  <c r="Y61" i="3"/>
  <c r="X61" i="3"/>
  <c r="T61" i="3"/>
  <c r="P61" i="3"/>
  <c r="L61" i="3"/>
  <c r="H61" i="3"/>
  <c r="AB60" i="3"/>
  <c r="AA60" i="3"/>
  <c r="AA58" i="3" s="1"/>
  <c r="Z60" i="3"/>
  <c r="Y60" i="3"/>
  <c r="X60" i="3"/>
  <c r="T60" i="3"/>
  <c r="T58" i="3" s="1"/>
  <c r="P60" i="3"/>
  <c r="L60" i="3"/>
  <c r="H60" i="3"/>
  <c r="AA59" i="3"/>
  <c r="Z59" i="3"/>
  <c r="Y59" i="3"/>
  <c r="AB59" i="3" s="1"/>
  <c r="X59" i="3"/>
  <c r="X58" i="3" s="1"/>
  <c r="T59" i="3"/>
  <c r="P59" i="3"/>
  <c r="P58" i="3" s="1"/>
  <c r="L59" i="3"/>
  <c r="L58" i="3" s="1"/>
  <c r="H59" i="3"/>
  <c r="H58" i="3" s="1"/>
  <c r="Z58" i="3"/>
  <c r="W58" i="3"/>
  <c r="V58" i="3"/>
  <c r="U58" i="3"/>
  <c r="S58" i="3"/>
  <c r="R58" i="3"/>
  <c r="Q58" i="3"/>
  <c r="O58" i="3"/>
  <c r="N58" i="3"/>
  <c r="M58" i="3"/>
  <c r="K58" i="3"/>
  <c r="J58" i="3"/>
  <c r="I58" i="3"/>
  <c r="G58" i="3"/>
  <c r="F58" i="3"/>
  <c r="E58" i="3"/>
  <c r="AA57" i="3"/>
  <c r="Z57" i="3"/>
  <c r="Y57" i="3"/>
  <c r="AB57" i="3" s="1"/>
  <c r="X57" i="3"/>
  <c r="T57" i="3"/>
  <c r="P57" i="3"/>
  <c r="L57" i="3"/>
  <c r="H57" i="3"/>
  <c r="AA56" i="3"/>
  <c r="Z56" i="3"/>
  <c r="AB56" i="3" s="1"/>
  <c r="Y56" i="3"/>
  <c r="X56" i="3"/>
  <c r="T56" i="3"/>
  <c r="T51" i="3" s="1"/>
  <c r="P56" i="3"/>
  <c r="L56" i="3"/>
  <c r="H56" i="3"/>
  <c r="AB55" i="3"/>
  <c r="AA55" i="3"/>
  <c r="Z55" i="3"/>
  <c r="Y55" i="3"/>
  <c r="X55" i="3"/>
  <c r="T55" i="3"/>
  <c r="P55" i="3"/>
  <c r="L55" i="3"/>
  <c r="H55" i="3"/>
  <c r="AA54" i="3"/>
  <c r="Z54" i="3"/>
  <c r="Y54" i="3"/>
  <c r="AB54" i="3" s="1"/>
  <c r="X54" i="3"/>
  <c r="T54" i="3"/>
  <c r="P54" i="3"/>
  <c r="L54" i="3"/>
  <c r="L51" i="3" s="1"/>
  <c r="H54" i="3"/>
  <c r="AA53" i="3"/>
  <c r="Z53" i="3"/>
  <c r="Z51" i="3" s="1"/>
  <c r="Y53" i="3"/>
  <c r="AB53" i="3" s="1"/>
  <c r="X53" i="3"/>
  <c r="T53" i="3"/>
  <c r="P53" i="3"/>
  <c r="P51" i="3" s="1"/>
  <c r="L53" i="3"/>
  <c r="E53" i="3"/>
  <c r="E134" i="3" s="1"/>
  <c r="H134" i="3" s="1"/>
  <c r="AB52" i="3"/>
  <c r="AA52" i="3"/>
  <c r="AA51" i="3" s="1"/>
  <c r="Z52" i="3"/>
  <c r="Y52" i="3"/>
  <c r="X52" i="3"/>
  <c r="X51" i="3" s="1"/>
  <c r="T52" i="3"/>
  <c r="P52" i="3"/>
  <c r="L52" i="3"/>
  <c r="H52" i="3"/>
  <c r="W51" i="3"/>
  <c r="V51" i="3"/>
  <c r="U51" i="3"/>
  <c r="S51" i="3"/>
  <c r="R51" i="3"/>
  <c r="Q51" i="3"/>
  <c r="O51" i="3"/>
  <c r="N51" i="3"/>
  <c r="M51" i="3"/>
  <c r="K51" i="3"/>
  <c r="J51" i="3"/>
  <c r="I51" i="3"/>
  <c r="G51" i="3"/>
  <c r="F51" i="3"/>
  <c r="E51" i="3"/>
  <c r="AA50" i="3"/>
  <c r="Z50" i="3"/>
  <c r="Y50" i="3"/>
  <c r="AB50" i="3" s="1"/>
  <c r="X50" i="3"/>
  <c r="T50" i="3"/>
  <c r="P50" i="3"/>
  <c r="L50" i="3"/>
  <c r="H50" i="3"/>
  <c r="AA49" i="3"/>
  <c r="Z49" i="3"/>
  <c r="Y49" i="3"/>
  <c r="AB49" i="3" s="1"/>
  <c r="X49" i="3"/>
  <c r="T49" i="3"/>
  <c r="P49" i="3"/>
  <c r="L49" i="3"/>
  <c r="H49" i="3"/>
  <c r="AA48" i="3"/>
  <c r="Z48" i="3"/>
  <c r="AB48" i="3" s="1"/>
  <c r="Y48" i="3"/>
  <c r="X48" i="3"/>
  <c r="T48" i="3"/>
  <c r="P48" i="3"/>
  <c r="L48" i="3"/>
  <c r="H48" i="3"/>
  <c r="AB47" i="3"/>
  <c r="AA47" i="3"/>
  <c r="Z47" i="3"/>
  <c r="Y47" i="3"/>
  <c r="X47" i="3"/>
  <c r="T47" i="3"/>
  <c r="T44" i="3" s="1"/>
  <c r="P47" i="3"/>
  <c r="L47" i="3"/>
  <c r="H47" i="3"/>
  <c r="AA46" i="3"/>
  <c r="Z46" i="3"/>
  <c r="Y46" i="3"/>
  <c r="AB46" i="3" s="1"/>
  <c r="X46" i="3"/>
  <c r="X44" i="3" s="1"/>
  <c r="T46" i="3"/>
  <c r="P46" i="3"/>
  <c r="L46" i="3"/>
  <c r="H46" i="3"/>
  <c r="H44" i="3" s="1"/>
  <c r="AA45" i="3"/>
  <c r="Z45" i="3"/>
  <c r="Z44" i="3" s="1"/>
  <c r="Y45" i="3"/>
  <c r="AB45" i="3" s="1"/>
  <c r="AB44" i="3" s="1"/>
  <c r="X45" i="3"/>
  <c r="T45" i="3"/>
  <c r="P45" i="3"/>
  <c r="P44" i="3" s="1"/>
  <c r="L45" i="3"/>
  <c r="L44" i="3" s="1"/>
  <c r="H45" i="3"/>
  <c r="AA44" i="3"/>
  <c r="W44" i="3"/>
  <c r="V44" i="3"/>
  <c r="U44" i="3"/>
  <c r="S44" i="3"/>
  <c r="R44" i="3"/>
  <c r="Q44" i="3"/>
  <c r="O44" i="3"/>
  <c r="N44" i="3"/>
  <c r="M44" i="3"/>
  <c r="K44" i="3"/>
  <c r="J44" i="3"/>
  <c r="I44" i="3"/>
  <c r="G44" i="3"/>
  <c r="F44" i="3"/>
  <c r="E44" i="3"/>
  <c r="AA43" i="3"/>
  <c r="Z43" i="3"/>
  <c r="AB43" i="3" s="1"/>
  <c r="Y43" i="3"/>
  <c r="X43" i="3"/>
  <c r="T43" i="3"/>
  <c r="P43" i="3"/>
  <c r="L43" i="3"/>
  <c r="H43" i="3"/>
  <c r="AB42" i="3"/>
  <c r="AA42" i="3"/>
  <c r="Z42" i="3"/>
  <c r="Y42" i="3"/>
  <c r="X42" i="3"/>
  <c r="T42" i="3"/>
  <c r="P42" i="3"/>
  <c r="L42" i="3"/>
  <c r="H42" i="3"/>
  <c r="AA41" i="3"/>
  <c r="Z41" i="3"/>
  <c r="Y41" i="3"/>
  <c r="AB41" i="3" s="1"/>
  <c r="X41" i="3"/>
  <c r="T41" i="3"/>
  <c r="P41" i="3"/>
  <c r="L41" i="3"/>
  <c r="L37" i="3" s="1"/>
  <c r="H41" i="3"/>
  <c r="AA40" i="3"/>
  <c r="Z40" i="3"/>
  <c r="Y40" i="3"/>
  <c r="AB40" i="3" s="1"/>
  <c r="X40" i="3"/>
  <c r="T40" i="3"/>
  <c r="P40" i="3"/>
  <c r="P37" i="3" s="1"/>
  <c r="L40" i="3"/>
  <c r="H40" i="3"/>
  <c r="AA39" i="3"/>
  <c r="Z39" i="3"/>
  <c r="AB39" i="3" s="1"/>
  <c r="Y39" i="3"/>
  <c r="X39" i="3"/>
  <c r="T39" i="3"/>
  <c r="T37" i="3" s="1"/>
  <c r="P39" i="3"/>
  <c r="L39" i="3"/>
  <c r="H39" i="3"/>
  <c r="AB38" i="3"/>
  <c r="AA38" i="3"/>
  <c r="AA37" i="3" s="1"/>
  <c r="Z38" i="3"/>
  <c r="Y38" i="3"/>
  <c r="X38" i="3"/>
  <c r="X37" i="3" s="1"/>
  <c r="T38" i="3"/>
  <c r="P38" i="3"/>
  <c r="L38" i="3"/>
  <c r="H38" i="3"/>
  <c r="H37" i="3" s="1"/>
  <c r="Y37" i="3"/>
  <c r="W37" i="3"/>
  <c r="V37" i="3"/>
  <c r="U37" i="3"/>
  <c r="S37" i="3"/>
  <c r="R37" i="3"/>
  <c r="Q37" i="3"/>
  <c r="O37" i="3"/>
  <c r="N37" i="3"/>
  <c r="M37" i="3"/>
  <c r="K37" i="3"/>
  <c r="J37" i="3"/>
  <c r="I37" i="3"/>
  <c r="G37" i="3"/>
  <c r="F37" i="3"/>
  <c r="E37" i="3"/>
  <c r="AA36" i="3"/>
  <c r="Z36" i="3"/>
  <c r="Y36" i="3"/>
  <c r="AB36" i="3" s="1"/>
  <c r="X36" i="3"/>
  <c r="T36" i="3"/>
  <c r="P36" i="3"/>
  <c r="L36" i="3"/>
  <c r="H36" i="3"/>
  <c r="AA35" i="3"/>
  <c r="Z35" i="3"/>
  <c r="Y35" i="3"/>
  <c r="AB35" i="3" s="1"/>
  <c r="X35" i="3"/>
  <c r="T35" i="3"/>
  <c r="P35" i="3"/>
  <c r="L35" i="3"/>
  <c r="H35" i="3"/>
  <c r="AA34" i="3"/>
  <c r="Z34" i="3"/>
  <c r="AB34" i="3" s="1"/>
  <c r="Y34" i="3"/>
  <c r="X34" i="3"/>
  <c r="T34" i="3"/>
  <c r="P34" i="3"/>
  <c r="L34" i="3"/>
  <c r="H34" i="3"/>
  <c r="AB33" i="3"/>
  <c r="AA33" i="3"/>
  <c r="Z33" i="3"/>
  <c r="Y33" i="3"/>
  <c r="X33" i="3"/>
  <c r="T33" i="3"/>
  <c r="T30" i="3" s="1"/>
  <c r="P33" i="3"/>
  <c r="L33" i="3"/>
  <c r="H33" i="3"/>
  <c r="AA32" i="3"/>
  <c r="Z32" i="3"/>
  <c r="Y32" i="3"/>
  <c r="AB32" i="3" s="1"/>
  <c r="X32" i="3"/>
  <c r="X30" i="3" s="1"/>
  <c r="T32" i="3"/>
  <c r="P32" i="3"/>
  <c r="L32" i="3"/>
  <c r="H32" i="3"/>
  <c r="H30" i="3" s="1"/>
  <c r="AA31" i="3"/>
  <c r="Z31" i="3"/>
  <c r="Z30" i="3" s="1"/>
  <c r="Y31" i="3"/>
  <c r="AB31" i="3" s="1"/>
  <c r="X31" i="3"/>
  <c r="T31" i="3"/>
  <c r="P31" i="3"/>
  <c r="P30" i="3" s="1"/>
  <c r="L31" i="3"/>
  <c r="L30" i="3" s="1"/>
  <c r="H31" i="3"/>
  <c r="AA30" i="3"/>
  <c r="W30" i="3"/>
  <c r="V30" i="3"/>
  <c r="U30" i="3"/>
  <c r="S30" i="3"/>
  <c r="R30" i="3"/>
  <c r="Q30" i="3"/>
  <c r="O30" i="3"/>
  <c r="N30" i="3"/>
  <c r="M30" i="3"/>
  <c r="K30" i="3"/>
  <c r="J30" i="3"/>
  <c r="I30" i="3"/>
  <c r="G30" i="3"/>
  <c r="F30" i="3"/>
  <c r="E30" i="3"/>
  <c r="AA29" i="3"/>
  <c r="Z29" i="3"/>
  <c r="AB29" i="3" s="1"/>
  <c r="Y29" i="3"/>
  <c r="X29" i="3"/>
  <c r="T29" i="3"/>
  <c r="P29" i="3"/>
  <c r="L29" i="3"/>
  <c r="H29" i="3"/>
  <c r="AB28" i="3"/>
  <c r="AA28" i="3"/>
  <c r="Z28" i="3"/>
  <c r="Y28" i="3"/>
  <c r="X28" i="3"/>
  <c r="T28" i="3"/>
  <c r="P28" i="3"/>
  <c r="L28" i="3"/>
  <c r="H28" i="3"/>
  <c r="AA27" i="3"/>
  <c r="Z27" i="3"/>
  <c r="Y27" i="3"/>
  <c r="AB27" i="3" s="1"/>
  <c r="X27" i="3"/>
  <c r="T27" i="3"/>
  <c r="P27" i="3"/>
  <c r="L27" i="3"/>
  <c r="H27" i="3"/>
  <c r="AA26" i="3"/>
  <c r="Z26" i="3"/>
  <c r="Y26" i="3"/>
  <c r="AB26" i="3" s="1"/>
  <c r="X26" i="3"/>
  <c r="T26" i="3"/>
  <c r="P26" i="3"/>
  <c r="P23" i="3" s="1"/>
  <c r="L26" i="3"/>
  <c r="H26" i="3"/>
  <c r="AA25" i="3"/>
  <c r="Z25" i="3"/>
  <c r="AB25" i="3" s="1"/>
  <c r="Y25" i="3"/>
  <c r="X25" i="3"/>
  <c r="T25" i="3"/>
  <c r="T23" i="3" s="1"/>
  <c r="P25" i="3"/>
  <c r="L25" i="3"/>
  <c r="H25" i="3"/>
  <c r="AB24" i="3"/>
  <c r="AA24" i="3"/>
  <c r="AA23" i="3" s="1"/>
  <c r="Z24" i="3"/>
  <c r="Y24" i="3"/>
  <c r="X24" i="3"/>
  <c r="T24" i="3"/>
  <c r="P24" i="3"/>
  <c r="L24" i="3"/>
  <c r="H24" i="3"/>
  <c r="H23" i="3" s="1"/>
  <c r="W23" i="3"/>
  <c r="V23" i="3"/>
  <c r="U23" i="3"/>
  <c r="S23" i="3"/>
  <c r="R23" i="3"/>
  <c r="Q23" i="3"/>
  <c r="O23" i="3"/>
  <c r="N23" i="3"/>
  <c r="M23" i="3"/>
  <c r="K23" i="3"/>
  <c r="J23" i="3"/>
  <c r="I23" i="3"/>
  <c r="G23" i="3"/>
  <c r="F23" i="3"/>
  <c r="E23" i="3"/>
  <c r="AA22" i="3"/>
  <c r="Z22" i="3"/>
  <c r="Y22" i="3"/>
  <c r="AB22" i="3" s="1"/>
  <c r="X22" i="3"/>
  <c r="T22" i="3"/>
  <c r="P22" i="3"/>
  <c r="L22" i="3"/>
  <c r="H22" i="3"/>
  <c r="AA21" i="3"/>
  <c r="Z21" i="3"/>
  <c r="Y21" i="3"/>
  <c r="AB21" i="3" s="1"/>
  <c r="X21" i="3"/>
  <c r="T21" i="3"/>
  <c r="P21" i="3"/>
  <c r="L21" i="3"/>
  <c r="H21" i="3"/>
  <c r="AA20" i="3"/>
  <c r="Z20" i="3"/>
  <c r="AB20" i="3" s="1"/>
  <c r="Y20" i="3"/>
  <c r="X20" i="3"/>
  <c r="T20" i="3"/>
  <c r="P20" i="3"/>
  <c r="L20" i="3"/>
  <c r="H20" i="3"/>
  <c r="AA19" i="3"/>
  <c r="Z19" i="3"/>
  <c r="Y19" i="3"/>
  <c r="X19" i="3"/>
  <c r="T19" i="3"/>
  <c r="T16" i="3" s="1"/>
  <c r="P19" i="3"/>
  <c r="L19" i="3"/>
  <c r="H19" i="3"/>
  <c r="AA18" i="3"/>
  <c r="Z18" i="3"/>
  <c r="Y18" i="3"/>
  <c r="AB18" i="3" s="1"/>
  <c r="X18" i="3"/>
  <c r="T18" i="3"/>
  <c r="P18" i="3"/>
  <c r="L18" i="3"/>
  <c r="H18" i="3"/>
  <c r="H16" i="3" s="1"/>
  <c r="AA17" i="3"/>
  <c r="Z17" i="3"/>
  <c r="Z16" i="3" s="1"/>
  <c r="Y17" i="3"/>
  <c r="X17" i="3"/>
  <c r="T17" i="3"/>
  <c r="P17" i="3"/>
  <c r="P16" i="3" s="1"/>
  <c r="L17" i="3"/>
  <c r="L16" i="3" s="1"/>
  <c r="H17" i="3"/>
  <c r="AA16" i="3"/>
  <c r="W16" i="3"/>
  <c r="V16" i="3"/>
  <c r="U16" i="3"/>
  <c r="S16" i="3"/>
  <c r="R16" i="3"/>
  <c r="Q16" i="3"/>
  <c r="O16" i="3"/>
  <c r="N16" i="3"/>
  <c r="M16" i="3"/>
  <c r="K16" i="3"/>
  <c r="J16" i="3"/>
  <c r="I16" i="3"/>
  <c r="G16" i="3"/>
  <c r="F16" i="3"/>
  <c r="E16" i="3"/>
  <c r="AA15" i="3"/>
  <c r="AA138" i="3" s="1"/>
  <c r="Z15" i="3"/>
  <c r="Z138" i="3" s="1"/>
  <c r="Y15" i="3"/>
  <c r="X15" i="3"/>
  <c r="T15" i="3"/>
  <c r="P15" i="3"/>
  <c r="L15" i="3"/>
  <c r="H15" i="3"/>
  <c r="AB14" i="3"/>
  <c r="AA14" i="3"/>
  <c r="Z14" i="3"/>
  <c r="Y14" i="3"/>
  <c r="X14" i="3"/>
  <c r="T14" i="3"/>
  <c r="P14" i="3"/>
  <c r="L14" i="3"/>
  <c r="H14" i="3"/>
  <c r="AA13" i="3"/>
  <c r="Z13" i="3"/>
  <c r="Y13" i="3"/>
  <c r="Y136" i="3" s="1"/>
  <c r="X13" i="3"/>
  <c r="T13" i="3"/>
  <c r="P13" i="3"/>
  <c r="L13" i="3"/>
  <c r="L9" i="3" s="1"/>
  <c r="H13" i="3"/>
  <c r="AA12" i="3"/>
  <c r="Z12" i="3"/>
  <c r="Z135" i="3" s="1"/>
  <c r="Y12" i="3"/>
  <c r="X12" i="3"/>
  <c r="T12" i="3"/>
  <c r="P12" i="3"/>
  <c r="P9" i="3" s="1"/>
  <c r="L12" i="3"/>
  <c r="H12" i="3"/>
  <c r="AA11" i="3"/>
  <c r="AA134" i="3" s="1"/>
  <c r="Z11" i="3"/>
  <c r="Z134" i="3" s="1"/>
  <c r="Y11" i="3"/>
  <c r="X11" i="3"/>
  <c r="T11" i="3"/>
  <c r="T9" i="3" s="1"/>
  <c r="P11" i="3"/>
  <c r="L11" i="3"/>
  <c r="H11" i="3"/>
  <c r="AB10" i="3"/>
  <c r="AA10" i="3"/>
  <c r="Z10" i="3"/>
  <c r="Y10" i="3"/>
  <c r="X10" i="3"/>
  <c r="X9" i="3" s="1"/>
  <c r="T10" i="3"/>
  <c r="P10" i="3"/>
  <c r="L10" i="3"/>
  <c r="H10" i="3"/>
  <c r="H9" i="3" s="1"/>
  <c r="Y9" i="3"/>
  <c r="W9" i="3"/>
  <c r="V9" i="3"/>
  <c r="U9" i="3"/>
  <c r="S9" i="3"/>
  <c r="R9" i="3"/>
  <c r="Q9" i="3"/>
  <c r="Q128" i="3" s="1"/>
  <c r="O9" i="3"/>
  <c r="N9" i="3"/>
  <c r="M9" i="3"/>
  <c r="M128" i="3" s="1"/>
  <c r="K9" i="3"/>
  <c r="J9" i="3"/>
  <c r="I9" i="3"/>
  <c r="G9" i="3"/>
  <c r="F9" i="3"/>
  <c r="E9" i="3"/>
  <c r="AB138" i="5"/>
  <c r="AA138" i="5"/>
  <c r="Z138" i="5"/>
  <c r="Y138" i="5"/>
  <c r="AC138" i="5" s="1"/>
  <c r="W138" i="5"/>
  <c r="V138" i="5"/>
  <c r="U138" i="5"/>
  <c r="T138" i="5"/>
  <c r="R138" i="5"/>
  <c r="Q138" i="5"/>
  <c r="P138" i="5"/>
  <c r="O138" i="5"/>
  <c r="S138" i="5" s="1"/>
  <c r="M138" i="5"/>
  <c r="L138" i="5"/>
  <c r="K138" i="5"/>
  <c r="J138" i="5"/>
  <c r="N138" i="5" s="1"/>
  <c r="H138" i="5"/>
  <c r="G138" i="5"/>
  <c r="F138" i="5"/>
  <c r="E138" i="5"/>
  <c r="I138" i="5" s="1"/>
  <c r="AB137" i="5"/>
  <c r="AA137" i="5"/>
  <c r="Z137" i="5"/>
  <c r="Y137" i="5"/>
  <c r="W137" i="5"/>
  <c r="T137" i="5"/>
  <c r="R137" i="5"/>
  <c r="Q137" i="5"/>
  <c r="P137" i="5"/>
  <c r="O137" i="5"/>
  <c r="S137" i="5" s="1"/>
  <c r="M137" i="5"/>
  <c r="L137" i="5"/>
  <c r="K137" i="5"/>
  <c r="J137" i="5"/>
  <c r="F137" i="5"/>
  <c r="AB136" i="5"/>
  <c r="AA136" i="5"/>
  <c r="Z136" i="5"/>
  <c r="Y136" i="5"/>
  <c r="AC136" i="5" s="1"/>
  <c r="W136" i="5"/>
  <c r="V136" i="5"/>
  <c r="U136" i="5"/>
  <c r="T136" i="5"/>
  <c r="X136" i="5" s="1"/>
  <c r="R136" i="5"/>
  <c r="Q136" i="5"/>
  <c r="P136" i="5"/>
  <c r="O136" i="5"/>
  <c r="M136" i="5"/>
  <c r="L136" i="5"/>
  <c r="K136" i="5"/>
  <c r="J136" i="5"/>
  <c r="N136" i="5" s="1"/>
  <c r="H136" i="5"/>
  <c r="G136" i="5"/>
  <c r="F136" i="5"/>
  <c r="E136" i="5"/>
  <c r="I136" i="5" s="1"/>
  <c r="AB135" i="5"/>
  <c r="AA135" i="5"/>
  <c r="Z135" i="5"/>
  <c r="Y135" i="5"/>
  <c r="AC135" i="5" s="1"/>
  <c r="W135" i="5"/>
  <c r="V135" i="5"/>
  <c r="U135" i="5"/>
  <c r="T135" i="5"/>
  <c r="X135" i="5" s="1"/>
  <c r="R135" i="5"/>
  <c r="Q135" i="5"/>
  <c r="P135" i="5"/>
  <c r="O135" i="5"/>
  <c r="S135" i="5" s="1"/>
  <c r="M135" i="5"/>
  <c r="L135" i="5"/>
  <c r="K135" i="5"/>
  <c r="J135" i="5"/>
  <c r="H135" i="5"/>
  <c r="G135" i="5"/>
  <c r="F135" i="5"/>
  <c r="E135" i="5"/>
  <c r="I135" i="5" s="1"/>
  <c r="AB134" i="5"/>
  <c r="AA134" i="5"/>
  <c r="Z134" i="5"/>
  <c r="Y134" i="5"/>
  <c r="AC134" i="5" s="1"/>
  <c r="W134" i="5"/>
  <c r="V134" i="5"/>
  <c r="U134" i="5"/>
  <c r="T134" i="5"/>
  <c r="R134" i="5"/>
  <c r="Q134" i="5"/>
  <c r="P134" i="5"/>
  <c r="O134" i="5"/>
  <c r="M134" i="5"/>
  <c r="L134" i="5"/>
  <c r="K134" i="5"/>
  <c r="J134" i="5"/>
  <c r="H134" i="5"/>
  <c r="G134" i="5"/>
  <c r="F134" i="5"/>
  <c r="E134" i="5"/>
  <c r="I134" i="5" s="1"/>
  <c r="AB133" i="5"/>
  <c r="AB139" i="5" s="1"/>
  <c r="AA133" i="5"/>
  <c r="Z133" i="5"/>
  <c r="Y133" i="5"/>
  <c r="W133" i="5"/>
  <c r="W139" i="5" s="1"/>
  <c r="V133" i="5"/>
  <c r="U133" i="5"/>
  <c r="T133" i="5"/>
  <c r="R133" i="5"/>
  <c r="Q133" i="5"/>
  <c r="Q139" i="5" s="1"/>
  <c r="P133" i="5"/>
  <c r="P139" i="5" s="1"/>
  <c r="O133" i="5"/>
  <c r="O139" i="5" s="1"/>
  <c r="M133" i="5"/>
  <c r="L133" i="5"/>
  <c r="K133" i="5"/>
  <c r="K139" i="5" s="1"/>
  <c r="J133" i="5"/>
  <c r="H133" i="5"/>
  <c r="G133" i="5"/>
  <c r="F133" i="5"/>
  <c r="F139" i="5" s="1"/>
  <c r="E133" i="5"/>
  <c r="M128" i="5"/>
  <c r="AG127" i="5"/>
  <c r="AF127" i="5"/>
  <c r="AE127" i="5"/>
  <c r="AD127" i="5"/>
  <c r="AH127" i="5" s="1"/>
  <c r="AC127" i="5"/>
  <c r="X127" i="5"/>
  <c r="S127" i="5"/>
  <c r="N127" i="5"/>
  <c r="I127" i="5"/>
  <c r="AG126" i="5"/>
  <c r="AG121" i="5" s="1"/>
  <c r="AC126" i="5"/>
  <c r="AC121" i="5" s="1"/>
  <c r="V126" i="5"/>
  <c r="V137" i="5" s="1"/>
  <c r="U126" i="5"/>
  <c r="X126" i="5" s="1"/>
  <c r="S126" i="5"/>
  <c r="S121" i="5" s="1"/>
  <c r="N126" i="5"/>
  <c r="H126" i="5"/>
  <c r="H137" i="5" s="1"/>
  <c r="G126" i="5"/>
  <c r="E126" i="5"/>
  <c r="E137" i="5" s="1"/>
  <c r="AG125" i="5"/>
  <c r="AF125" i="5"/>
  <c r="AE125" i="5"/>
  <c r="AD125" i="5"/>
  <c r="AH125" i="5" s="1"/>
  <c r="AC125" i="5"/>
  <c r="X125" i="5"/>
  <c r="S125" i="5"/>
  <c r="N125" i="5"/>
  <c r="I125" i="5"/>
  <c r="AG124" i="5"/>
  <c r="AF124" i="5"/>
  <c r="AE124" i="5"/>
  <c r="AD124" i="5"/>
  <c r="AH124" i="5" s="1"/>
  <c r="AC124" i="5"/>
  <c r="X124" i="5"/>
  <c r="S124" i="5"/>
  <c r="N124" i="5"/>
  <c r="I124" i="5"/>
  <c r="AG123" i="5"/>
  <c r="AF123" i="5"/>
  <c r="AE123" i="5"/>
  <c r="AD123" i="5"/>
  <c r="AC123" i="5"/>
  <c r="X123" i="5"/>
  <c r="S123" i="5"/>
  <c r="N123" i="5"/>
  <c r="I123" i="5"/>
  <c r="AG122" i="5"/>
  <c r="AF122" i="5"/>
  <c r="AE122" i="5"/>
  <c r="AD122" i="5"/>
  <c r="AC122" i="5"/>
  <c r="X122" i="5"/>
  <c r="S122" i="5"/>
  <c r="N122" i="5"/>
  <c r="I122" i="5"/>
  <c r="AB121" i="5"/>
  <c r="AA121" i="5"/>
  <c r="Z121" i="5"/>
  <c r="Y121" i="5"/>
  <c r="X121" i="5"/>
  <c r="W121" i="5"/>
  <c r="V121" i="5"/>
  <c r="U121" i="5"/>
  <c r="T121" i="5"/>
  <c r="R121" i="5"/>
  <c r="Q121" i="5"/>
  <c r="P121" i="5"/>
  <c r="O121" i="5"/>
  <c r="M121" i="5"/>
  <c r="L121" i="5"/>
  <c r="K121" i="5"/>
  <c r="J121" i="5"/>
  <c r="H121" i="5"/>
  <c r="F121" i="5"/>
  <c r="E121" i="5"/>
  <c r="AG120" i="5"/>
  <c r="AF120" i="5"/>
  <c r="AE120" i="5"/>
  <c r="AD120" i="5"/>
  <c r="AH120" i="5" s="1"/>
  <c r="AC120" i="5"/>
  <c r="X120" i="5"/>
  <c r="S120" i="5"/>
  <c r="N120" i="5"/>
  <c r="I120" i="5"/>
  <c r="AG119" i="5"/>
  <c r="AF119" i="5"/>
  <c r="AE119" i="5"/>
  <c r="AD119" i="5"/>
  <c r="AH119" i="5" s="1"/>
  <c r="AC119" i="5"/>
  <c r="X119" i="5"/>
  <c r="S119" i="5"/>
  <c r="N119" i="5"/>
  <c r="I119" i="5"/>
  <c r="AG118" i="5"/>
  <c r="AF118" i="5"/>
  <c r="AE118" i="5"/>
  <c r="AD118" i="5"/>
  <c r="AH118" i="5" s="1"/>
  <c r="AC118" i="5"/>
  <c r="X118" i="5"/>
  <c r="S118" i="5"/>
  <c r="N118" i="5"/>
  <c r="I118" i="5"/>
  <c r="AG117" i="5"/>
  <c r="AF117" i="5"/>
  <c r="AE117" i="5"/>
  <c r="AD117" i="5"/>
  <c r="AH117" i="5" s="1"/>
  <c r="AC117" i="5"/>
  <c r="X117" i="5"/>
  <c r="S117" i="5"/>
  <c r="N117" i="5"/>
  <c r="I117" i="5"/>
  <c r="AG116" i="5"/>
  <c r="AF116" i="5"/>
  <c r="AE116" i="5"/>
  <c r="AD116" i="5"/>
  <c r="AC116" i="5"/>
  <c r="X116" i="5"/>
  <c r="S116" i="5"/>
  <c r="N116" i="5"/>
  <c r="N114" i="5" s="1"/>
  <c r="I116" i="5"/>
  <c r="AG115" i="5"/>
  <c r="AG114" i="5" s="1"/>
  <c r="AF115" i="5"/>
  <c r="AE115" i="5"/>
  <c r="AD115" i="5"/>
  <c r="AC115" i="5"/>
  <c r="AC114" i="5" s="1"/>
  <c r="X115" i="5"/>
  <c r="S115" i="5"/>
  <c r="N115" i="5"/>
  <c r="I115" i="5"/>
  <c r="I114" i="5" s="1"/>
  <c r="AE114" i="5"/>
  <c r="AB114" i="5"/>
  <c r="AA114" i="5"/>
  <c r="Z114" i="5"/>
  <c r="Y114" i="5"/>
  <c r="W114" i="5"/>
  <c r="V114" i="5"/>
  <c r="U114" i="5"/>
  <c r="T114" i="5"/>
  <c r="S114" i="5"/>
  <c r="R114" i="5"/>
  <c r="Q114" i="5"/>
  <c r="P114" i="5"/>
  <c r="O114" i="5"/>
  <c r="M114" i="5"/>
  <c r="L114" i="5"/>
  <c r="K114" i="5"/>
  <c r="J114" i="5"/>
  <c r="H114" i="5"/>
  <c r="G114" i="5"/>
  <c r="F114" i="5"/>
  <c r="E114" i="5"/>
  <c r="AG113" i="5"/>
  <c r="AF113" i="5"/>
  <c r="AE113" i="5"/>
  <c r="AD113" i="5"/>
  <c r="AC113" i="5"/>
  <c r="X113" i="5"/>
  <c r="S113" i="5"/>
  <c r="N113" i="5"/>
  <c r="I113" i="5"/>
  <c r="AG112" i="5"/>
  <c r="AF112" i="5"/>
  <c r="AE112" i="5"/>
  <c r="AD112" i="5"/>
  <c r="AC112" i="5"/>
  <c r="X112" i="5"/>
  <c r="S112" i="5"/>
  <c r="N112" i="5"/>
  <c r="I112" i="5"/>
  <c r="AG111" i="5"/>
  <c r="AF111" i="5"/>
  <c r="AE111" i="5"/>
  <c r="AD111" i="5"/>
  <c r="AH111" i="5" s="1"/>
  <c r="AC111" i="5"/>
  <c r="X111" i="5"/>
  <c r="S111" i="5"/>
  <c r="N111" i="5"/>
  <c r="I111" i="5"/>
  <c r="AG110" i="5"/>
  <c r="AF110" i="5"/>
  <c r="AE110" i="5"/>
  <c r="AD110" i="5"/>
  <c r="AC110" i="5"/>
  <c r="X110" i="5"/>
  <c r="S110" i="5"/>
  <c r="N110" i="5"/>
  <c r="I110" i="5"/>
  <c r="AG109" i="5"/>
  <c r="AF109" i="5"/>
  <c r="AE109" i="5"/>
  <c r="AD109" i="5"/>
  <c r="AC109" i="5"/>
  <c r="X109" i="5"/>
  <c r="S109" i="5"/>
  <c r="N109" i="5"/>
  <c r="I109" i="5"/>
  <c r="AG108" i="5"/>
  <c r="AF108" i="5"/>
  <c r="AF107" i="5" s="1"/>
  <c r="AE108" i="5"/>
  <c r="AE107" i="5" s="1"/>
  <c r="AD108" i="5"/>
  <c r="AC108" i="5"/>
  <c r="AC107" i="5" s="1"/>
  <c r="X108" i="5"/>
  <c r="S108" i="5"/>
  <c r="N108" i="5"/>
  <c r="I108" i="5"/>
  <c r="AB107" i="5"/>
  <c r="AA107" i="5"/>
  <c r="Z107" i="5"/>
  <c r="Y107" i="5"/>
  <c r="X107" i="5"/>
  <c r="W107" i="5"/>
  <c r="V107" i="5"/>
  <c r="U107" i="5"/>
  <c r="T107" i="5"/>
  <c r="R107" i="5"/>
  <c r="Q107" i="5"/>
  <c r="P107" i="5"/>
  <c r="O107" i="5"/>
  <c r="M107" i="5"/>
  <c r="L107" i="5"/>
  <c r="K107" i="5"/>
  <c r="J107" i="5"/>
  <c r="I107" i="5"/>
  <c r="H107" i="5"/>
  <c r="G107" i="5"/>
  <c r="F107" i="5"/>
  <c r="E107" i="5"/>
  <c r="AG106" i="5"/>
  <c r="AF106" i="5"/>
  <c r="AE106" i="5"/>
  <c r="AD106" i="5"/>
  <c r="AH106" i="5" s="1"/>
  <c r="AC106" i="5"/>
  <c r="X106" i="5"/>
  <c r="S106" i="5"/>
  <c r="N106" i="5"/>
  <c r="I106" i="5"/>
  <c r="AG105" i="5"/>
  <c r="AF105" i="5"/>
  <c r="AE105" i="5"/>
  <c r="AD105" i="5"/>
  <c r="AH105" i="5" s="1"/>
  <c r="AC105" i="5"/>
  <c r="X105" i="5"/>
  <c r="S105" i="5"/>
  <c r="N105" i="5"/>
  <c r="I105" i="5"/>
  <c r="AG104" i="5"/>
  <c r="AF104" i="5"/>
  <c r="AE104" i="5"/>
  <c r="AD104" i="5"/>
  <c r="AH104" i="5" s="1"/>
  <c r="AC104" i="5"/>
  <c r="X104" i="5"/>
  <c r="S104" i="5"/>
  <c r="N104" i="5"/>
  <c r="I104" i="5"/>
  <c r="AG103" i="5"/>
  <c r="AF103" i="5"/>
  <c r="AE103" i="5"/>
  <c r="AD103" i="5"/>
  <c r="AH103" i="5" s="1"/>
  <c r="AC103" i="5"/>
  <c r="X103" i="5"/>
  <c r="S103" i="5"/>
  <c r="N103" i="5"/>
  <c r="I103" i="5"/>
  <c r="AG102" i="5"/>
  <c r="AF102" i="5"/>
  <c r="AE102" i="5"/>
  <c r="AD102" i="5"/>
  <c r="AH102" i="5" s="1"/>
  <c r="AC102" i="5"/>
  <c r="X102" i="5"/>
  <c r="S102" i="5"/>
  <c r="N102" i="5"/>
  <c r="N100" i="5" s="1"/>
  <c r="I102" i="5"/>
  <c r="AG101" i="5"/>
  <c r="AG100" i="5" s="1"/>
  <c r="AF101" i="5"/>
  <c r="AE101" i="5"/>
  <c r="AD101" i="5"/>
  <c r="AC101" i="5"/>
  <c r="AC100" i="5" s="1"/>
  <c r="X101" i="5"/>
  <c r="S101" i="5"/>
  <c r="N101" i="5"/>
  <c r="I101" i="5"/>
  <c r="AE100" i="5"/>
  <c r="AB100" i="5"/>
  <c r="AA100" i="5"/>
  <c r="Z100" i="5"/>
  <c r="Y100" i="5"/>
  <c r="W100" i="5"/>
  <c r="V100" i="5"/>
  <c r="U100" i="5"/>
  <c r="T100" i="5"/>
  <c r="S100" i="5"/>
  <c r="R100" i="5"/>
  <c r="Q100" i="5"/>
  <c r="P100" i="5"/>
  <c r="O100" i="5"/>
  <c r="M100" i="5"/>
  <c r="L100" i="5"/>
  <c r="K100" i="5"/>
  <c r="J100" i="5"/>
  <c r="I100" i="5"/>
  <c r="H100" i="5"/>
  <c r="G100" i="5"/>
  <c r="F100" i="5"/>
  <c r="E100" i="5"/>
  <c r="AG99" i="5"/>
  <c r="AF99" i="5"/>
  <c r="AE99" i="5"/>
  <c r="AD99" i="5"/>
  <c r="AC99" i="5"/>
  <c r="X99" i="5"/>
  <c r="X93" i="5" s="1"/>
  <c r="S99" i="5"/>
  <c r="N99" i="5"/>
  <c r="I99" i="5"/>
  <c r="AG98" i="5"/>
  <c r="AF98" i="5"/>
  <c r="AE98" i="5"/>
  <c r="AD98" i="5"/>
  <c r="AH98" i="5" s="1"/>
  <c r="AC98" i="5"/>
  <c r="X98" i="5"/>
  <c r="S98" i="5"/>
  <c r="N98" i="5"/>
  <c r="I98" i="5"/>
  <c r="AG97" i="5"/>
  <c r="AF97" i="5"/>
  <c r="AE97" i="5"/>
  <c r="AD97" i="5"/>
  <c r="AH97" i="5" s="1"/>
  <c r="AC97" i="5"/>
  <c r="X97" i="5"/>
  <c r="S97" i="5"/>
  <c r="N97" i="5"/>
  <c r="I97" i="5"/>
  <c r="AG96" i="5"/>
  <c r="AF96" i="5"/>
  <c r="AE96" i="5"/>
  <c r="AD96" i="5"/>
  <c r="AH96" i="5" s="1"/>
  <c r="AC96" i="5"/>
  <c r="X96" i="5"/>
  <c r="S96" i="5"/>
  <c r="N96" i="5"/>
  <c r="I96" i="5"/>
  <c r="AG95" i="5"/>
  <c r="AF95" i="5"/>
  <c r="AE95" i="5"/>
  <c r="AD95" i="5"/>
  <c r="AC95" i="5"/>
  <c r="X95" i="5"/>
  <c r="S95" i="5"/>
  <c r="N95" i="5"/>
  <c r="I95" i="5"/>
  <c r="AG94" i="5"/>
  <c r="AG93" i="5" s="1"/>
  <c r="AF94" i="5"/>
  <c r="AE94" i="5"/>
  <c r="AD94" i="5"/>
  <c r="AC94" i="5"/>
  <c r="AC93" i="5" s="1"/>
  <c r="X94" i="5"/>
  <c r="S94" i="5"/>
  <c r="N94" i="5"/>
  <c r="I94" i="5"/>
  <c r="I93" i="5" s="1"/>
  <c r="AE93" i="5"/>
  <c r="AB93" i="5"/>
  <c r="AA93" i="5"/>
  <c r="Z93" i="5"/>
  <c r="Y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H93" i="5"/>
  <c r="G93" i="5"/>
  <c r="F93" i="5"/>
  <c r="E93" i="5"/>
  <c r="AG92" i="5"/>
  <c r="AF92" i="5"/>
  <c r="AE92" i="5"/>
  <c r="AD92" i="5"/>
  <c r="AH92" i="5" s="1"/>
  <c r="AC92" i="5"/>
  <c r="X92" i="5"/>
  <c r="S92" i="5"/>
  <c r="N92" i="5"/>
  <c r="I92" i="5"/>
  <c r="AG91" i="5"/>
  <c r="AF91" i="5"/>
  <c r="AE91" i="5"/>
  <c r="AD91" i="5"/>
  <c r="AH91" i="5" s="1"/>
  <c r="AC91" i="5"/>
  <c r="X91" i="5"/>
  <c r="S91" i="5"/>
  <c r="N91" i="5"/>
  <c r="I91" i="5"/>
  <c r="AG90" i="5"/>
  <c r="AF90" i="5"/>
  <c r="AE90" i="5"/>
  <c r="AD90" i="5"/>
  <c r="AH90" i="5" s="1"/>
  <c r="AC90" i="5"/>
  <c r="X90" i="5"/>
  <c r="S90" i="5"/>
  <c r="N90" i="5"/>
  <c r="I90" i="5"/>
  <c r="AG89" i="5"/>
  <c r="AF89" i="5"/>
  <c r="AE89" i="5"/>
  <c r="AD89" i="5"/>
  <c r="AC89" i="5"/>
  <c r="X89" i="5"/>
  <c r="S89" i="5"/>
  <c r="N89" i="5"/>
  <c r="I89" i="5"/>
  <c r="AG88" i="5"/>
  <c r="AF88" i="5"/>
  <c r="AE88" i="5"/>
  <c r="AD88" i="5"/>
  <c r="AH88" i="5" s="1"/>
  <c r="AC88" i="5"/>
  <c r="X88" i="5"/>
  <c r="S88" i="5"/>
  <c r="N88" i="5"/>
  <c r="I88" i="5"/>
  <c r="AG87" i="5"/>
  <c r="AF87" i="5"/>
  <c r="AE87" i="5"/>
  <c r="AE86" i="5" s="1"/>
  <c r="AD87" i="5"/>
  <c r="AC87" i="5"/>
  <c r="X87" i="5"/>
  <c r="S87" i="5"/>
  <c r="S86" i="5" s="1"/>
  <c r="N87" i="5"/>
  <c r="I87" i="5"/>
  <c r="AG86" i="5"/>
  <c r="AC86" i="5"/>
  <c r="AB86" i="5"/>
  <c r="AA86" i="5"/>
  <c r="Z86" i="5"/>
  <c r="Y86" i="5"/>
  <c r="W86" i="5"/>
  <c r="V86" i="5"/>
  <c r="U86" i="5"/>
  <c r="T86" i="5"/>
  <c r="R86" i="5"/>
  <c r="Q86" i="5"/>
  <c r="P86" i="5"/>
  <c r="O86" i="5"/>
  <c r="M86" i="5"/>
  <c r="L86" i="5"/>
  <c r="K86" i="5"/>
  <c r="J86" i="5"/>
  <c r="I86" i="5"/>
  <c r="H86" i="5"/>
  <c r="G86" i="5"/>
  <c r="F86" i="5"/>
  <c r="E86" i="5"/>
  <c r="AG85" i="5"/>
  <c r="AF85" i="5"/>
  <c r="AE85" i="5"/>
  <c r="AD85" i="5"/>
  <c r="AC85" i="5"/>
  <c r="X85" i="5"/>
  <c r="X79" i="5" s="1"/>
  <c r="S85" i="5"/>
  <c r="N85" i="5"/>
  <c r="I85" i="5"/>
  <c r="AG84" i="5"/>
  <c r="AF84" i="5"/>
  <c r="AE84" i="5"/>
  <c r="AD84" i="5"/>
  <c r="AH84" i="5" s="1"/>
  <c r="AC84" i="5"/>
  <c r="X84" i="5"/>
  <c r="S84" i="5"/>
  <c r="N84" i="5"/>
  <c r="I84" i="5"/>
  <c r="AG83" i="5"/>
  <c r="AF83" i="5"/>
  <c r="AE83" i="5"/>
  <c r="AD83" i="5"/>
  <c r="AH83" i="5" s="1"/>
  <c r="AC83" i="5"/>
  <c r="X83" i="5"/>
  <c r="S83" i="5"/>
  <c r="N83" i="5"/>
  <c r="I83" i="5"/>
  <c r="AG82" i="5"/>
  <c r="AF82" i="5"/>
  <c r="AE82" i="5"/>
  <c r="AD82" i="5"/>
  <c r="AH82" i="5" s="1"/>
  <c r="AC82" i="5"/>
  <c r="X82" i="5"/>
  <c r="S82" i="5"/>
  <c r="N82" i="5"/>
  <c r="I82" i="5"/>
  <c r="AG81" i="5"/>
  <c r="AF81" i="5"/>
  <c r="AE81" i="5"/>
  <c r="AD81" i="5"/>
  <c r="AH81" i="5" s="1"/>
  <c r="AC81" i="5"/>
  <c r="X81" i="5"/>
  <c r="S81" i="5"/>
  <c r="N81" i="5"/>
  <c r="I81" i="5"/>
  <c r="AG80" i="5"/>
  <c r="AG79" i="5" s="1"/>
  <c r="AF80" i="5"/>
  <c r="AE80" i="5"/>
  <c r="AD80" i="5"/>
  <c r="AC80" i="5"/>
  <c r="AC79" i="5" s="1"/>
  <c r="X80" i="5"/>
  <c r="S80" i="5"/>
  <c r="N80" i="5"/>
  <c r="I80" i="5"/>
  <c r="I79" i="5" s="1"/>
  <c r="AF79" i="5"/>
  <c r="AE79" i="5"/>
  <c r="AB79" i="5"/>
  <c r="AA79" i="5"/>
  <c r="Z79" i="5"/>
  <c r="Y79" i="5"/>
  <c r="W79" i="5"/>
  <c r="V79" i="5"/>
  <c r="U79" i="5"/>
  <c r="T79" i="5"/>
  <c r="S79" i="5"/>
  <c r="R79" i="5"/>
  <c r="Q79" i="5"/>
  <c r="P79" i="5"/>
  <c r="O79" i="5"/>
  <c r="M79" i="5"/>
  <c r="L79" i="5"/>
  <c r="K79" i="5"/>
  <c r="J79" i="5"/>
  <c r="H79" i="5"/>
  <c r="G79" i="5"/>
  <c r="F79" i="5"/>
  <c r="E79" i="5"/>
  <c r="AG78" i="5"/>
  <c r="AF78" i="5"/>
  <c r="AE78" i="5"/>
  <c r="AD78" i="5"/>
  <c r="AH78" i="5" s="1"/>
  <c r="AC78" i="5"/>
  <c r="X78" i="5"/>
  <c r="S78" i="5"/>
  <c r="N78" i="5"/>
  <c r="I78" i="5"/>
  <c r="AG77" i="5"/>
  <c r="AF77" i="5"/>
  <c r="AE77" i="5"/>
  <c r="AD77" i="5"/>
  <c r="AC77" i="5"/>
  <c r="AC72" i="5" s="1"/>
  <c r="X77" i="5"/>
  <c r="S77" i="5"/>
  <c r="N77" i="5"/>
  <c r="I77" i="5"/>
  <c r="AG76" i="5"/>
  <c r="AF76" i="5"/>
  <c r="AE76" i="5"/>
  <c r="AD76" i="5"/>
  <c r="AH76" i="5" s="1"/>
  <c r="AC76" i="5"/>
  <c r="X76" i="5"/>
  <c r="S76" i="5"/>
  <c r="N76" i="5"/>
  <c r="I76" i="5"/>
  <c r="AG75" i="5"/>
  <c r="AF75" i="5"/>
  <c r="AE75" i="5"/>
  <c r="AD75" i="5"/>
  <c r="AH75" i="5" s="1"/>
  <c r="AC75" i="5"/>
  <c r="X75" i="5"/>
  <c r="S75" i="5"/>
  <c r="N75" i="5"/>
  <c r="I75" i="5"/>
  <c r="AG74" i="5"/>
  <c r="AF74" i="5"/>
  <c r="AE74" i="5"/>
  <c r="AD74" i="5"/>
  <c r="AH74" i="5" s="1"/>
  <c r="AC74" i="5"/>
  <c r="X74" i="5"/>
  <c r="S74" i="5"/>
  <c r="N74" i="5"/>
  <c r="N72" i="5" s="1"/>
  <c r="I74" i="5"/>
  <c r="AG73" i="5"/>
  <c r="AF73" i="5"/>
  <c r="AE73" i="5"/>
  <c r="AE72" i="5" s="1"/>
  <c r="AD73" i="5"/>
  <c r="AC73" i="5"/>
  <c r="X73" i="5"/>
  <c r="S73" i="5"/>
  <c r="S72" i="5" s="1"/>
  <c r="N73" i="5"/>
  <c r="I73" i="5"/>
  <c r="AG72" i="5"/>
  <c r="AB72" i="5"/>
  <c r="AA72" i="5"/>
  <c r="Z72" i="5"/>
  <c r="Y72" i="5"/>
  <c r="W72" i="5"/>
  <c r="V72" i="5"/>
  <c r="U72" i="5"/>
  <c r="T72" i="5"/>
  <c r="R72" i="5"/>
  <c r="Q72" i="5"/>
  <c r="P72" i="5"/>
  <c r="O72" i="5"/>
  <c r="M72" i="5"/>
  <c r="L72" i="5"/>
  <c r="K72" i="5"/>
  <c r="J72" i="5"/>
  <c r="I72" i="5"/>
  <c r="H72" i="5"/>
  <c r="G72" i="5"/>
  <c r="F72" i="5"/>
  <c r="E72" i="5"/>
  <c r="AG71" i="5"/>
  <c r="AF71" i="5"/>
  <c r="AE71" i="5"/>
  <c r="AD71" i="5"/>
  <c r="AC71" i="5"/>
  <c r="X71" i="5"/>
  <c r="X65" i="5" s="1"/>
  <c r="S71" i="5"/>
  <c r="N71" i="5"/>
  <c r="I71" i="5"/>
  <c r="AG70" i="5"/>
  <c r="AF70" i="5"/>
  <c r="AE70" i="5"/>
  <c r="AD70" i="5"/>
  <c r="AH70" i="5" s="1"/>
  <c r="AC70" i="5"/>
  <c r="X70" i="5"/>
  <c r="S70" i="5"/>
  <c r="N70" i="5"/>
  <c r="I70" i="5"/>
  <c r="AG69" i="5"/>
  <c r="AF69" i="5"/>
  <c r="AE69" i="5"/>
  <c r="AE65" i="5" s="1"/>
  <c r="AD69" i="5"/>
  <c r="AC69" i="5"/>
  <c r="X69" i="5"/>
  <c r="S69" i="5"/>
  <c r="S65" i="5" s="1"/>
  <c r="N69" i="5"/>
  <c r="I69" i="5"/>
  <c r="AG68" i="5"/>
  <c r="AF68" i="5"/>
  <c r="AE68" i="5"/>
  <c r="AD68" i="5"/>
  <c r="AH68" i="5" s="1"/>
  <c r="AC68" i="5"/>
  <c r="X68" i="5"/>
  <c r="S68" i="5"/>
  <c r="N68" i="5"/>
  <c r="I68" i="5"/>
  <c r="AG67" i="5"/>
  <c r="AF67" i="5"/>
  <c r="AE67" i="5"/>
  <c r="AD67" i="5"/>
  <c r="AH67" i="5" s="1"/>
  <c r="AC67" i="5"/>
  <c r="X67" i="5"/>
  <c r="S67" i="5"/>
  <c r="N67" i="5"/>
  <c r="I67" i="5"/>
  <c r="AG66" i="5"/>
  <c r="AF66" i="5"/>
  <c r="AE66" i="5"/>
  <c r="AD66" i="5"/>
  <c r="AC66" i="5"/>
  <c r="X66" i="5"/>
  <c r="S66" i="5"/>
  <c r="N66" i="5"/>
  <c r="I66" i="5"/>
  <c r="AF65" i="5"/>
  <c r="AB65" i="5"/>
  <c r="AA65" i="5"/>
  <c r="Z65" i="5"/>
  <c r="Y65" i="5"/>
  <c r="W65" i="5"/>
  <c r="V65" i="5"/>
  <c r="U65" i="5"/>
  <c r="T65" i="5"/>
  <c r="R65" i="5"/>
  <c r="Q65" i="5"/>
  <c r="P65" i="5"/>
  <c r="O65" i="5"/>
  <c r="M65" i="5"/>
  <c r="L65" i="5"/>
  <c r="K65" i="5"/>
  <c r="J65" i="5"/>
  <c r="H65" i="5"/>
  <c r="G65" i="5"/>
  <c r="F65" i="5"/>
  <c r="E65" i="5"/>
  <c r="AG64" i="5"/>
  <c r="AF64" i="5"/>
  <c r="AE64" i="5"/>
  <c r="AD64" i="5"/>
  <c r="AH64" i="5" s="1"/>
  <c r="AC64" i="5"/>
  <c r="X64" i="5"/>
  <c r="S64" i="5"/>
  <c r="N64" i="5"/>
  <c r="I64" i="5"/>
  <c r="AG63" i="5"/>
  <c r="AF63" i="5"/>
  <c r="AE63" i="5"/>
  <c r="AD63" i="5"/>
  <c r="AC63" i="5"/>
  <c r="X63" i="5"/>
  <c r="S63" i="5"/>
  <c r="N63" i="5"/>
  <c r="I63" i="5"/>
  <c r="AG62" i="5"/>
  <c r="AF62" i="5"/>
  <c r="AE62" i="5"/>
  <c r="AE58" i="5" s="1"/>
  <c r="AD62" i="5"/>
  <c r="AH62" i="5" s="1"/>
  <c r="AC62" i="5"/>
  <c r="X62" i="5"/>
  <c r="S62" i="5"/>
  <c r="S58" i="5" s="1"/>
  <c r="N62" i="5"/>
  <c r="I62" i="5"/>
  <c r="AG61" i="5"/>
  <c r="AF61" i="5"/>
  <c r="AE61" i="5"/>
  <c r="AD61" i="5"/>
  <c r="AH61" i="5" s="1"/>
  <c r="AC61" i="5"/>
  <c r="X61" i="5"/>
  <c r="S61" i="5"/>
  <c r="N61" i="5"/>
  <c r="I61" i="5"/>
  <c r="AG60" i="5"/>
  <c r="AF60" i="5"/>
  <c r="AE60" i="5"/>
  <c r="AD60" i="5"/>
  <c r="AH60" i="5" s="1"/>
  <c r="AC60" i="5"/>
  <c r="X60" i="5"/>
  <c r="S60" i="5"/>
  <c r="N60" i="5"/>
  <c r="I60" i="5"/>
  <c r="AG59" i="5"/>
  <c r="AG58" i="5" s="1"/>
  <c r="AF59" i="5"/>
  <c r="AE59" i="5"/>
  <c r="AD59" i="5"/>
  <c r="AH59" i="5" s="1"/>
  <c r="AC59" i="5"/>
  <c r="AC58" i="5" s="1"/>
  <c r="X59" i="5"/>
  <c r="S59" i="5"/>
  <c r="N59" i="5"/>
  <c r="N58" i="5" s="1"/>
  <c r="I59" i="5"/>
  <c r="I58" i="5" s="1"/>
  <c r="AF58" i="5"/>
  <c r="AB58" i="5"/>
  <c r="AA58" i="5"/>
  <c r="Z58" i="5"/>
  <c r="Y58" i="5"/>
  <c r="X58" i="5"/>
  <c r="W58" i="5"/>
  <c r="V58" i="5"/>
  <c r="U58" i="5"/>
  <c r="T58" i="5"/>
  <c r="R58" i="5"/>
  <c r="Q58" i="5"/>
  <c r="P58" i="5"/>
  <c r="O58" i="5"/>
  <c r="M58" i="5"/>
  <c r="L58" i="5"/>
  <c r="K58" i="5"/>
  <c r="J58" i="5"/>
  <c r="H58" i="5"/>
  <c r="G58" i="5"/>
  <c r="F58" i="5"/>
  <c r="E58" i="5"/>
  <c r="AG57" i="5"/>
  <c r="AF57" i="5"/>
  <c r="AE57" i="5"/>
  <c r="AD57" i="5"/>
  <c r="AH57" i="5" s="1"/>
  <c r="AC57" i="5"/>
  <c r="X57" i="5"/>
  <c r="S57" i="5"/>
  <c r="N57" i="5"/>
  <c r="I57" i="5"/>
  <c r="AG56" i="5"/>
  <c r="AF56" i="5"/>
  <c r="AE56" i="5"/>
  <c r="AD56" i="5"/>
  <c r="AH56" i="5" s="1"/>
  <c r="AC56" i="5"/>
  <c r="X56" i="5"/>
  <c r="S56" i="5"/>
  <c r="N56" i="5"/>
  <c r="I56" i="5"/>
  <c r="AG55" i="5"/>
  <c r="AF55" i="5"/>
  <c r="AE55" i="5"/>
  <c r="AD55" i="5"/>
  <c r="AH55" i="5" s="1"/>
  <c r="AC55" i="5"/>
  <c r="X55" i="5"/>
  <c r="S55" i="5"/>
  <c r="N55" i="5"/>
  <c r="I55" i="5"/>
  <c r="AG54" i="5"/>
  <c r="AF54" i="5"/>
  <c r="AE54" i="5"/>
  <c r="AD54" i="5"/>
  <c r="AH54" i="5" s="1"/>
  <c r="AC54" i="5"/>
  <c r="X54" i="5"/>
  <c r="S54" i="5"/>
  <c r="N54" i="5"/>
  <c r="N51" i="5" s="1"/>
  <c r="I54" i="5"/>
  <c r="AG53" i="5"/>
  <c r="AF53" i="5"/>
  <c r="AE53" i="5"/>
  <c r="AD53" i="5"/>
  <c r="AH53" i="5" s="1"/>
  <c r="AC53" i="5"/>
  <c r="X53" i="5"/>
  <c r="S53" i="5"/>
  <c r="N53" i="5"/>
  <c r="I53" i="5"/>
  <c r="AG52" i="5"/>
  <c r="AF52" i="5"/>
  <c r="AF51" i="5" s="1"/>
  <c r="AE52" i="5"/>
  <c r="AE51" i="5" s="1"/>
  <c r="AD52" i="5"/>
  <c r="AH52" i="5" s="1"/>
  <c r="AC52" i="5"/>
  <c r="X52" i="5"/>
  <c r="X51" i="5" s="1"/>
  <c r="S52" i="5"/>
  <c r="S51" i="5" s="1"/>
  <c r="N52" i="5"/>
  <c r="I52" i="5"/>
  <c r="AG51" i="5"/>
  <c r="AC51" i="5"/>
  <c r="AB51" i="5"/>
  <c r="AA51" i="5"/>
  <c r="Z51" i="5"/>
  <c r="Y51" i="5"/>
  <c r="W51" i="5"/>
  <c r="V51" i="5"/>
  <c r="U51" i="5"/>
  <c r="T51" i="5"/>
  <c r="R51" i="5"/>
  <c r="Q51" i="5"/>
  <c r="P51" i="5"/>
  <c r="O51" i="5"/>
  <c r="M51" i="5"/>
  <c r="L51" i="5"/>
  <c r="K51" i="5"/>
  <c r="J51" i="5"/>
  <c r="I51" i="5"/>
  <c r="H51" i="5"/>
  <c r="G51" i="5"/>
  <c r="F51" i="5"/>
  <c r="E51" i="5"/>
  <c r="AG50" i="5"/>
  <c r="AF50" i="5"/>
  <c r="AE50" i="5"/>
  <c r="AD50" i="5"/>
  <c r="AH50" i="5" s="1"/>
  <c r="AC50" i="5"/>
  <c r="X50" i="5"/>
  <c r="S50" i="5"/>
  <c r="N50" i="5"/>
  <c r="I50" i="5"/>
  <c r="AG49" i="5"/>
  <c r="AF49" i="5"/>
  <c r="AE49" i="5"/>
  <c r="AD49" i="5"/>
  <c r="AH49" i="5" s="1"/>
  <c r="AC49" i="5"/>
  <c r="X49" i="5"/>
  <c r="S49" i="5"/>
  <c r="N49" i="5"/>
  <c r="I49" i="5"/>
  <c r="AG48" i="5"/>
  <c r="AF48" i="5"/>
  <c r="AE48" i="5"/>
  <c r="AD48" i="5"/>
  <c r="AC48" i="5"/>
  <c r="X48" i="5"/>
  <c r="S48" i="5"/>
  <c r="N48" i="5"/>
  <c r="I48" i="5"/>
  <c r="AG47" i="5"/>
  <c r="AF47" i="5"/>
  <c r="AE47" i="5"/>
  <c r="AD47" i="5"/>
  <c r="AH47" i="5" s="1"/>
  <c r="AC47" i="5"/>
  <c r="X47" i="5"/>
  <c r="S47" i="5"/>
  <c r="N47" i="5"/>
  <c r="I47" i="5"/>
  <c r="AG46" i="5"/>
  <c r="AF46" i="5"/>
  <c r="AF44" i="5" s="1"/>
  <c r="AE46" i="5"/>
  <c r="AD46" i="5"/>
  <c r="AC46" i="5"/>
  <c r="X46" i="5"/>
  <c r="S46" i="5"/>
  <c r="N46" i="5"/>
  <c r="I46" i="5"/>
  <c r="AG45" i="5"/>
  <c r="AG44" i="5" s="1"/>
  <c r="AF45" i="5"/>
  <c r="AE45" i="5"/>
  <c r="AD45" i="5"/>
  <c r="AD44" i="5" s="1"/>
  <c r="AC45" i="5"/>
  <c r="AC44" i="5" s="1"/>
  <c r="X45" i="5"/>
  <c r="S45" i="5"/>
  <c r="N45" i="5"/>
  <c r="N44" i="5" s="1"/>
  <c r="I45" i="5"/>
  <c r="I44" i="5" s="1"/>
  <c r="AE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M44" i="5"/>
  <c r="L44" i="5"/>
  <c r="K44" i="5"/>
  <c r="J44" i="5"/>
  <c r="H44" i="5"/>
  <c r="G44" i="5"/>
  <c r="F44" i="5"/>
  <c r="E44" i="5"/>
  <c r="AG43" i="5"/>
  <c r="AF43" i="5"/>
  <c r="AE43" i="5"/>
  <c r="AD43" i="5"/>
  <c r="AH43" i="5" s="1"/>
  <c r="AC43" i="5"/>
  <c r="X43" i="5"/>
  <c r="S43" i="5"/>
  <c r="N43" i="5"/>
  <c r="I43" i="5"/>
  <c r="AG42" i="5"/>
  <c r="AF42" i="5"/>
  <c r="AE42" i="5"/>
  <c r="AD42" i="5"/>
  <c r="AC42" i="5"/>
  <c r="X42" i="5"/>
  <c r="S42" i="5"/>
  <c r="N42" i="5"/>
  <c r="I42" i="5"/>
  <c r="AG41" i="5"/>
  <c r="AF41" i="5"/>
  <c r="AE41" i="5"/>
  <c r="AD41" i="5"/>
  <c r="AH41" i="5" s="1"/>
  <c r="AC41" i="5"/>
  <c r="X41" i="5"/>
  <c r="S41" i="5"/>
  <c r="N41" i="5"/>
  <c r="I41" i="5"/>
  <c r="AG40" i="5"/>
  <c r="AF40" i="5"/>
  <c r="AE40" i="5"/>
  <c r="AD40" i="5"/>
  <c r="AC40" i="5"/>
  <c r="X40" i="5"/>
  <c r="S40" i="5"/>
  <c r="N40" i="5"/>
  <c r="I40" i="5"/>
  <c r="AG39" i="5"/>
  <c r="AF39" i="5"/>
  <c r="AE39" i="5"/>
  <c r="AD39" i="5"/>
  <c r="AD37" i="5" s="1"/>
  <c r="AC39" i="5"/>
  <c r="X39" i="5"/>
  <c r="S39" i="5"/>
  <c r="N39" i="5"/>
  <c r="N37" i="5" s="1"/>
  <c r="I39" i="5"/>
  <c r="AG38" i="5"/>
  <c r="AF38" i="5"/>
  <c r="AE38" i="5"/>
  <c r="AE37" i="5" s="1"/>
  <c r="AD38" i="5"/>
  <c r="AH38" i="5" s="1"/>
  <c r="AC38" i="5"/>
  <c r="X38" i="5"/>
  <c r="S38" i="5"/>
  <c r="S37" i="5" s="1"/>
  <c r="N38" i="5"/>
  <c r="I38" i="5"/>
  <c r="AG37" i="5"/>
  <c r="AC37" i="5"/>
  <c r="AB37" i="5"/>
  <c r="AA37" i="5"/>
  <c r="Z37" i="5"/>
  <c r="Y37" i="5"/>
  <c r="W37" i="5"/>
  <c r="V37" i="5"/>
  <c r="U37" i="5"/>
  <c r="T37" i="5"/>
  <c r="R37" i="5"/>
  <c r="Q37" i="5"/>
  <c r="P37" i="5"/>
  <c r="O37" i="5"/>
  <c r="M37" i="5"/>
  <c r="L37" i="5"/>
  <c r="K37" i="5"/>
  <c r="J37" i="5"/>
  <c r="I37" i="5"/>
  <c r="H37" i="5"/>
  <c r="G37" i="5"/>
  <c r="F37" i="5"/>
  <c r="E37" i="5"/>
  <c r="AG36" i="5"/>
  <c r="AF36" i="5"/>
  <c r="AE36" i="5"/>
  <c r="AD36" i="5"/>
  <c r="AH36" i="5" s="1"/>
  <c r="AC36" i="5"/>
  <c r="X36" i="5"/>
  <c r="S36" i="5"/>
  <c r="N36" i="5"/>
  <c r="I36" i="5"/>
  <c r="AG35" i="5"/>
  <c r="AF35" i="5"/>
  <c r="AE35" i="5"/>
  <c r="AD35" i="5"/>
  <c r="AC35" i="5"/>
  <c r="X35" i="5"/>
  <c r="S35" i="5"/>
  <c r="N35" i="5"/>
  <c r="I35" i="5"/>
  <c r="AG34" i="5"/>
  <c r="AF34" i="5"/>
  <c r="AE34" i="5"/>
  <c r="AD34" i="5"/>
  <c r="AC34" i="5"/>
  <c r="X34" i="5"/>
  <c r="S34" i="5"/>
  <c r="N34" i="5"/>
  <c r="I34" i="5"/>
  <c r="AG33" i="5"/>
  <c r="AF33" i="5"/>
  <c r="AE33" i="5"/>
  <c r="AD33" i="5"/>
  <c r="AH33" i="5" s="1"/>
  <c r="AC33" i="5"/>
  <c r="X33" i="5"/>
  <c r="S33" i="5"/>
  <c r="N33" i="5"/>
  <c r="I33" i="5"/>
  <c r="AG32" i="5"/>
  <c r="AF32" i="5"/>
  <c r="AE32" i="5"/>
  <c r="AD32" i="5"/>
  <c r="AC32" i="5"/>
  <c r="X32" i="5"/>
  <c r="S32" i="5"/>
  <c r="N32" i="5"/>
  <c r="I32" i="5"/>
  <c r="AG31" i="5"/>
  <c r="AG30" i="5" s="1"/>
  <c r="AF31" i="5"/>
  <c r="AE31" i="5"/>
  <c r="AD31" i="5"/>
  <c r="AC31" i="5"/>
  <c r="AC30" i="5" s="1"/>
  <c r="X31" i="5"/>
  <c r="S31" i="5"/>
  <c r="N31" i="5"/>
  <c r="N30" i="5" s="1"/>
  <c r="I31" i="5"/>
  <c r="I30" i="5" s="1"/>
  <c r="AB30" i="5"/>
  <c r="AA30" i="5"/>
  <c r="Z30" i="5"/>
  <c r="Y30" i="5"/>
  <c r="W30" i="5"/>
  <c r="V30" i="5"/>
  <c r="U30" i="5"/>
  <c r="T30" i="5"/>
  <c r="S30" i="5"/>
  <c r="R30" i="5"/>
  <c r="Q30" i="5"/>
  <c r="P30" i="5"/>
  <c r="O30" i="5"/>
  <c r="M30" i="5"/>
  <c r="L30" i="5"/>
  <c r="K30" i="5"/>
  <c r="J30" i="5"/>
  <c r="H30" i="5"/>
  <c r="G30" i="5"/>
  <c r="F30" i="5"/>
  <c r="AE30" i="5" s="1"/>
  <c r="E30" i="5"/>
  <c r="AG29" i="5"/>
  <c r="AF29" i="5"/>
  <c r="AE29" i="5"/>
  <c r="AD29" i="5"/>
  <c r="AH29" i="5" s="1"/>
  <c r="AC29" i="5"/>
  <c r="X29" i="5"/>
  <c r="S29" i="5"/>
  <c r="N29" i="5"/>
  <c r="I29" i="5"/>
  <c r="AG28" i="5"/>
  <c r="AF28" i="5"/>
  <c r="AE28" i="5"/>
  <c r="AD28" i="5"/>
  <c r="AC28" i="5"/>
  <c r="X28" i="5"/>
  <c r="S28" i="5"/>
  <c r="N28" i="5"/>
  <c r="I28" i="5"/>
  <c r="AG27" i="5"/>
  <c r="AF27" i="5"/>
  <c r="AE27" i="5"/>
  <c r="AD27" i="5"/>
  <c r="AH27" i="5" s="1"/>
  <c r="AC27" i="5"/>
  <c r="X27" i="5"/>
  <c r="S27" i="5"/>
  <c r="N27" i="5"/>
  <c r="I27" i="5"/>
  <c r="AG26" i="5"/>
  <c r="AF26" i="5"/>
  <c r="AE26" i="5"/>
  <c r="AD26" i="5"/>
  <c r="AH26" i="5" s="1"/>
  <c r="AC26" i="5"/>
  <c r="X26" i="5"/>
  <c r="S26" i="5"/>
  <c r="N26" i="5"/>
  <c r="I26" i="5"/>
  <c r="AG25" i="5"/>
  <c r="AF25" i="5"/>
  <c r="AE25" i="5"/>
  <c r="AD25" i="5"/>
  <c r="AH25" i="5" s="1"/>
  <c r="AC25" i="5"/>
  <c r="X25" i="5"/>
  <c r="S25" i="5"/>
  <c r="N25" i="5"/>
  <c r="I25" i="5"/>
  <c r="AG24" i="5"/>
  <c r="AF24" i="5"/>
  <c r="AE24" i="5"/>
  <c r="AE23" i="5" s="1"/>
  <c r="AD24" i="5"/>
  <c r="AC24" i="5"/>
  <c r="AC23" i="5" s="1"/>
  <c r="X24" i="5"/>
  <c r="S24" i="5"/>
  <c r="S23" i="5" s="1"/>
  <c r="N24" i="5"/>
  <c r="I24" i="5"/>
  <c r="AG23" i="5"/>
  <c r="AB23" i="5"/>
  <c r="AA23" i="5"/>
  <c r="Z23" i="5"/>
  <c r="Y23" i="5"/>
  <c r="W23" i="5"/>
  <c r="V23" i="5"/>
  <c r="U23" i="5"/>
  <c r="T23" i="5"/>
  <c r="R23" i="5"/>
  <c r="Q23" i="5"/>
  <c r="P23" i="5"/>
  <c r="O23" i="5"/>
  <c r="M23" i="5"/>
  <c r="L23" i="5"/>
  <c r="K23" i="5"/>
  <c r="J23" i="5"/>
  <c r="I23" i="5"/>
  <c r="H23" i="5"/>
  <c r="G23" i="5"/>
  <c r="F23" i="5"/>
  <c r="E23" i="5"/>
  <c r="AG22" i="5"/>
  <c r="AF22" i="5"/>
  <c r="AE22" i="5"/>
  <c r="AD22" i="5"/>
  <c r="AC22" i="5"/>
  <c r="X22" i="5"/>
  <c r="S22" i="5"/>
  <c r="N22" i="5"/>
  <c r="I22" i="5"/>
  <c r="AG21" i="5"/>
  <c r="AF21" i="5"/>
  <c r="AE21" i="5"/>
  <c r="AD21" i="5"/>
  <c r="AH21" i="5" s="1"/>
  <c r="AC21" i="5"/>
  <c r="X21" i="5"/>
  <c r="S21" i="5"/>
  <c r="N21" i="5"/>
  <c r="I21" i="5"/>
  <c r="AG20" i="5"/>
  <c r="AF20" i="5"/>
  <c r="AE20" i="5"/>
  <c r="AD20" i="5"/>
  <c r="AC20" i="5"/>
  <c r="X20" i="5"/>
  <c r="X16" i="5" s="1"/>
  <c r="S20" i="5"/>
  <c r="N20" i="5"/>
  <c r="I20" i="5"/>
  <c r="AG19" i="5"/>
  <c r="AF19" i="5"/>
  <c r="AE19" i="5"/>
  <c r="AD19" i="5"/>
  <c r="AH19" i="5" s="1"/>
  <c r="AC19" i="5"/>
  <c r="X19" i="5"/>
  <c r="S19" i="5"/>
  <c r="N19" i="5"/>
  <c r="I19" i="5"/>
  <c r="AG18" i="5"/>
  <c r="AF18" i="5"/>
  <c r="AE18" i="5"/>
  <c r="AD18" i="5"/>
  <c r="AH18" i="5" s="1"/>
  <c r="AC18" i="5"/>
  <c r="X18" i="5"/>
  <c r="S18" i="5"/>
  <c r="N18" i="5"/>
  <c r="I18" i="5"/>
  <c r="AG17" i="5"/>
  <c r="AG16" i="5" s="1"/>
  <c r="AF17" i="5"/>
  <c r="AE17" i="5"/>
  <c r="AD17" i="5"/>
  <c r="AC17" i="5"/>
  <c r="AC16" i="5" s="1"/>
  <c r="X17" i="5"/>
  <c r="S17" i="5"/>
  <c r="N17" i="5"/>
  <c r="I17" i="5"/>
  <c r="I16" i="5" s="1"/>
  <c r="AE16" i="5"/>
  <c r="AB16" i="5"/>
  <c r="AA16" i="5"/>
  <c r="Z16" i="5"/>
  <c r="Y16" i="5"/>
  <c r="W16" i="5"/>
  <c r="V16" i="5"/>
  <c r="U16" i="5"/>
  <c r="T16" i="5"/>
  <c r="S16" i="5"/>
  <c r="R16" i="5"/>
  <c r="Q16" i="5"/>
  <c r="P16" i="5"/>
  <c r="O16" i="5"/>
  <c r="M16" i="5"/>
  <c r="L16" i="5"/>
  <c r="K16" i="5"/>
  <c r="J16" i="5"/>
  <c r="H16" i="5"/>
  <c r="G16" i="5"/>
  <c r="F16" i="5"/>
  <c r="E16" i="5"/>
  <c r="AG15" i="5"/>
  <c r="AG138" i="5" s="1"/>
  <c r="AF15" i="5"/>
  <c r="AE15" i="5"/>
  <c r="AD15" i="5"/>
  <c r="AD138" i="5" s="1"/>
  <c r="AC15" i="5"/>
  <c r="X15" i="5"/>
  <c r="S15" i="5"/>
  <c r="N15" i="5"/>
  <c r="I15" i="5"/>
  <c r="AG14" i="5"/>
  <c r="AF14" i="5"/>
  <c r="AE14" i="5"/>
  <c r="AD14" i="5"/>
  <c r="AC14" i="5"/>
  <c r="X14" i="5"/>
  <c r="S14" i="5"/>
  <c r="N14" i="5"/>
  <c r="I14" i="5"/>
  <c r="AG13" i="5"/>
  <c r="AG136" i="5" s="1"/>
  <c r="AF13" i="5"/>
  <c r="AE13" i="5"/>
  <c r="AD13" i="5"/>
  <c r="AD136" i="5" s="1"/>
  <c r="AC13" i="5"/>
  <c r="X13" i="5"/>
  <c r="S13" i="5"/>
  <c r="N13" i="5"/>
  <c r="I13" i="5"/>
  <c r="AG12" i="5"/>
  <c r="AF12" i="5"/>
  <c r="AE12" i="5"/>
  <c r="AE135" i="5" s="1"/>
  <c r="AD12" i="5"/>
  <c r="AC12" i="5"/>
  <c r="X12" i="5"/>
  <c r="S12" i="5"/>
  <c r="N12" i="5"/>
  <c r="I12" i="5"/>
  <c r="AG11" i="5"/>
  <c r="AG134" i="5" s="1"/>
  <c r="AF11" i="5"/>
  <c r="AE11" i="5"/>
  <c r="AD11" i="5"/>
  <c r="AC11" i="5"/>
  <c r="X11" i="5"/>
  <c r="S11" i="5"/>
  <c r="N11" i="5"/>
  <c r="I11" i="5"/>
  <c r="AG10" i="5"/>
  <c r="AF10" i="5"/>
  <c r="AE10" i="5"/>
  <c r="AE133" i="5" s="1"/>
  <c r="AD10" i="5"/>
  <c r="AC10" i="5"/>
  <c r="AC9" i="5" s="1"/>
  <c r="X10" i="5"/>
  <c r="S10" i="5"/>
  <c r="S9" i="5" s="1"/>
  <c r="N10" i="5"/>
  <c r="I10" i="5"/>
  <c r="AG9" i="5"/>
  <c r="AD9" i="5"/>
  <c r="AB9" i="5"/>
  <c r="AA9" i="5"/>
  <c r="Z9" i="5"/>
  <c r="Z128" i="5" s="1"/>
  <c r="Y9" i="5"/>
  <c r="W9" i="5"/>
  <c r="V9" i="5"/>
  <c r="U9" i="5"/>
  <c r="U128" i="5" s="1"/>
  <c r="T9" i="5"/>
  <c r="R9" i="5"/>
  <c r="R128" i="5" s="1"/>
  <c r="Q9" i="5"/>
  <c r="Q128" i="5" s="1"/>
  <c r="P9" i="5"/>
  <c r="O9" i="5"/>
  <c r="M9" i="5"/>
  <c r="L9" i="5"/>
  <c r="K9" i="5"/>
  <c r="J9" i="5"/>
  <c r="J128" i="5" s="1"/>
  <c r="I9" i="5"/>
  <c r="H9" i="5"/>
  <c r="G9" i="5"/>
  <c r="F9" i="5"/>
  <c r="F128" i="5" s="1"/>
  <c r="E9" i="5"/>
  <c r="E128" i="5" s="1"/>
  <c r="AH77" i="5" l="1"/>
  <c r="T139" i="5"/>
  <c r="AH35" i="5"/>
  <c r="X30" i="5"/>
  <c r="AF30" i="5"/>
  <c r="AD30" i="5"/>
  <c r="Z139" i="5"/>
  <c r="Y128" i="5"/>
  <c r="Y139" i="5"/>
  <c r="AF93" i="5"/>
  <c r="AA139" i="5"/>
  <c r="AH116" i="5"/>
  <c r="AH113" i="5"/>
  <c r="AG107" i="5"/>
  <c r="AH110" i="5"/>
  <c r="S107" i="5"/>
  <c r="S128" i="5" s="1"/>
  <c r="R139" i="5"/>
  <c r="L139" i="5"/>
  <c r="AH112" i="5"/>
  <c r="N137" i="5"/>
  <c r="AH95" i="5"/>
  <c r="AH89" i="5"/>
  <c r="N86" i="5"/>
  <c r="J139" i="5"/>
  <c r="AD51" i="5"/>
  <c r="AD23" i="5"/>
  <c r="N23" i="5"/>
  <c r="AH24" i="5"/>
  <c r="AF16" i="5"/>
  <c r="N9" i="5"/>
  <c r="L86" i="3"/>
  <c r="T121" i="3"/>
  <c r="S139" i="3"/>
  <c r="T135" i="3"/>
  <c r="R139" i="3"/>
  <c r="T134" i="3"/>
  <c r="T137" i="3"/>
  <c r="T139" i="3" s="1"/>
  <c r="AB17" i="3"/>
  <c r="AB16" i="3" s="1"/>
  <c r="X16" i="3"/>
  <c r="X23" i="3"/>
  <c r="X86" i="3"/>
  <c r="AA93" i="3"/>
  <c r="AA133" i="3"/>
  <c r="X133" i="3"/>
  <c r="W139" i="3"/>
  <c r="V139" i="3"/>
  <c r="X121" i="3"/>
  <c r="X137" i="3"/>
  <c r="X139" i="3" s="1"/>
  <c r="AB113" i="9"/>
  <c r="X122" i="9"/>
  <c r="AA108" i="9"/>
  <c r="X108" i="9"/>
  <c r="X94" i="9"/>
  <c r="AB88" i="9"/>
  <c r="W140" i="9"/>
  <c r="X80" i="9"/>
  <c r="AB67" i="9"/>
  <c r="X31" i="9"/>
  <c r="X138" i="9"/>
  <c r="X134" i="9"/>
  <c r="AB25" i="9"/>
  <c r="U140" i="9"/>
  <c r="X24" i="9"/>
  <c r="AA122" i="9"/>
  <c r="T122" i="9"/>
  <c r="Y122" i="9"/>
  <c r="R140" i="9"/>
  <c r="AB124" i="9"/>
  <c r="T134" i="9"/>
  <c r="AA134" i="9"/>
  <c r="T135" i="9"/>
  <c r="AA135" i="9"/>
  <c r="Z136" i="9"/>
  <c r="Q140" i="9"/>
  <c r="S140" i="9"/>
  <c r="T80" i="9"/>
  <c r="AB127" i="9"/>
  <c r="AB90" i="9"/>
  <c r="J140" i="9"/>
  <c r="AB85" i="9"/>
  <c r="L80" i="9"/>
  <c r="AB78" i="9"/>
  <c r="AA73" i="9"/>
  <c r="L73" i="9"/>
  <c r="Y73" i="9"/>
  <c r="Y66" i="9"/>
  <c r="AB66" i="9"/>
  <c r="L66" i="9"/>
  <c r="L52" i="9"/>
  <c r="AB54" i="9"/>
  <c r="K140" i="9"/>
  <c r="I140" i="9"/>
  <c r="L24" i="9"/>
  <c r="L136" i="9"/>
  <c r="Y136" i="9"/>
  <c r="Y24" i="9"/>
  <c r="AB127" i="3"/>
  <c r="Z121" i="3"/>
  <c r="L121" i="3"/>
  <c r="AB19" i="3"/>
  <c r="Y135" i="3"/>
  <c r="L23" i="3"/>
  <c r="Y23" i="3"/>
  <c r="I128" i="3"/>
  <c r="AB51" i="3"/>
  <c r="Y51" i="3"/>
  <c r="AB74" i="3"/>
  <c r="Z72" i="3"/>
  <c r="L134" i="3"/>
  <c r="L138" i="3"/>
  <c r="L72" i="3"/>
  <c r="L128" i="3" s="1"/>
  <c r="Y72" i="3"/>
  <c r="L137" i="3"/>
  <c r="K139" i="3"/>
  <c r="AB89" i="3"/>
  <c r="L135" i="3"/>
  <c r="J139" i="3"/>
  <c r="U128" i="3"/>
  <c r="AB17" i="9"/>
  <c r="AB24" i="9"/>
  <c r="AB52" i="9"/>
  <c r="AB101" i="9"/>
  <c r="AB31" i="9"/>
  <c r="AB38" i="9"/>
  <c r="AB108" i="9"/>
  <c r="AA10" i="9"/>
  <c r="P134" i="9"/>
  <c r="Z134" i="9"/>
  <c r="L135" i="9"/>
  <c r="Y135" i="9"/>
  <c r="H136" i="9"/>
  <c r="X136" i="9"/>
  <c r="AB13" i="9"/>
  <c r="T137" i="9"/>
  <c r="AA137" i="9"/>
  <c r="P138" i="9"/>
  <c r="Z138" i="9"/>
  <c r="L139" i="9"/>
  <c r="Y139" i="9"/>
  <c r="Y17" i="9"/>
  <c r="Y31" i="9"/>
  <c r="Y45" i="9"/>
  <c r="Y59" i="9"/>
  <c r="Y87" i="9"/>
  <c r="L87" i="9"/>
  <c r="AB100" i="9"/>
  <c r="N129" i="9"/>
  <c r="P115" i="9"/>
  <c r="AB117" i="9"/>
  <c r="AB115" i="9" s="1"/>
  <c r="E129" i="9"/>
  <c r="I129" i="9"/>
  <c r="M129" i="9"/>
  <c r="AB14" i="9"/>
  <c r="X73" i="9"/>
  <c r="T73" i="9"/>
  <c r="AB77" i="9"/>
  <c r="AB73" i="9" s="1"/>
  <c r="Z94" i="9"/>
  <c r="AB96" i="9"/>
  <c r="H101" i="9"/>
  <c r="X101" i="9"/>
  <c r="T101" i="9"/>
  <c r="AB105" i="9"/>
  <c r="J129" i="9"/>
  <c r="S129" i="9"/>
  <c r="W129" i="9"/>
  <c r="F129" i="9"/>
  <c r="V129" i="9"/>
  <c r="G129" i="9"/>
  <c r="K129" i="9"/>
  <c r="O129" i="9"/>
  <c r="Z10" i="9"/>
  <c r="L134" i="9"/>
  <c r="Y134" i="9"/>
  <c r="H135" i="9"/>
  <c r="H140" i="9" s="1"/>
  <c r="X135" i="9"/>
  <c r="AB12" i="9"/>
  <c r="T136" i="9"/>
  <c r="AA136" i="9"/>
  <c r="P137" i="9"/>
  <c r="Z137" i="9"/>
  <c r="L138" i="9"/>
  <c r="Y138" i="9"/>
  <c r="H139" i="9"/>
  <c r="X139" i="9"/>
  <c r="AB16" i="9"/>
  <c r="Z24" i="9"/>
  <c r="Z38" i="9"/>
  <c r="Z52" i="9"/>
  <c r="Z66" i="9"/>
  <c r="Z73" i="9"/>
  <c r="Z80" i="9"/>
  <c r="AB82" i="9"/>
  <c r="H87" i="9"/>
  <c r="X87" i="9"/>
  <c r="T87" i="9"/>
  <c r="AB91" i="9"/>
  <c r="AB95" i="9"/>
  <c r="Z101" i="9"/>
  <c r="P101" i="9"/>
  <c r="Z108" i="9"/>
  <c r="Z129" i="9" s="1"/>
  <c r="AB110" i="9"/>
  <c r="R129" i="9"/>
  <c r="H129" i="9"/>
  <c r="L129" i="9"/>
  <c r="Q129" i="9"/>
  <c r="U129" i="9"/>
  <c r="P129" i="9"/>
  <c r="AB123" i="9"/>
  <c r="AB122" i="9" s="1"/>
  <c r="AB23" i="3"/>
  <c r="AB58" i="3"/>
  <c r="AB30" i="3"/>
  <c r="AB37" i="3"/>
  <c r="AB107" i="3"/>
  <c r="G128" i="3"/>
  <c r="K128" i="3"/>
  <c r="O128" i="3"/>
  <c r="S128" i="3"/>
  <c r="W128" i="3"/>
  <c r="AA9" i="3"/>
  <c r="Z133" i="3"/>
  <c r="Y134" i="3"/>
  <c r="AB134" i="3" s="1"/>
  <c r="AB12" i="3"/>
  <c r="AA136" i="3"/>
  <c r="Z137" i="3"/>
  <c r="Y138" i="3"/>
  <c r="AB138" i="3" s="1"/>
  <c r="Y16" i="3"/>
  <c r="Y30" i="3"/>
  <c r="Y44" i="3"/>
  <c r="H53" i="3"/>
  <c r="H51" i="3" s="1"/>
  <c r="H128" i="3" s="1"/>
  <c r="Z65" i="3"/>
  <c r="AB71" i="3"/>
  <c r="AB87" i="3"/>
  <c r="E93" i="3"/>
  <c r="E128" i="3" s="1"/>
  <c r="AB97" i="3"/>
  <c r="Y98" i="3"/>
  <c r="Z100" i="3"/>
  <c r="AB103" i="3"/>
  <c r="AA107" i="3"/>
  <c r="P114" i="3"/>
  <c r="AB116" i="3"/>
  <c r="AB13" i="3"/>
  <c r="Y58" i="3"/>
  <c r="AB67" i="3"/>
  <c r="AB65" i="3" s="1"/>
  <c r="H72" i="3"/>
  <c r="X72" i="3"/>
  <c r="T72" i="3"/>
  <c r="AB76" i="3"/>
  <c r="AB80" i="3"/>
  <c r="AB79" i="3" s="1"/>
  <c r="Y86" i="3"/>
  <c r="AB92" i="3"/>
  <c r="H93" i="3"/>
  <c r="X93" i="3"/>
  <c r="AB94" i="3"/>
  <c r="T93" i="3"/>
  <c r="AA100" i="3"/>
  <c r="P139" i="3"/>
  <c r="AB114" i="3"/>
  <c r="F128" i="3"/>
  <c r="J128" i="3"/>
  <c r="N128" i="3"/>
  <c r="R128" i="3"/>
  <c r="V128" i="3"/>
  <c r="Z9" i="3"/>
  <c r="Y133" i="3"/>
  <c r="AB11" i="3"/>
  <c r="AB9" i="3" s="1"/>
  <c r="AA135" i="3"/>
  <c r="Z136" i="3"/>
  <c r="AB136" i="3" s="1"/>
  <c r="AB15" i="3"/>
  <c r="Z23" i="3"/>
  <c r="Z37" i="3"/>
  <c r="Y65" i="3"/>
  <c r="P72" i="3"/>
  <c r="P128" i="3" s="1"/>
  <c r="AB101" i="3"/>
  <c r="AB100" i="3" s="1"/>
  <c r="Y100" i="3"/>
  <c r="AB109" i="3"/>
  <c r="Z107" i="3"/>
  <c r="Y121" i="3"/>
  <c r="E139" i="3"/>
  <c r="I139" i="3"/>
  <c r="M139" i="3"/>
  <c r="Q139" i="3"/>
  <c r="U139" i="3"/>
  <c r="Y107" i="3"/>
  <c r="AA126" i="3"/>
  <c r="AA137" i="3" s="1"/>
  <c r="G135" i="3"/>
  <c r="G139" i="3" s="1"/>
  <c r="AH13" i="5"/>
  <c r="AH31" i="5"/>
  <c r="AH30" i="5" s="1"/>
  <c r="AH39" i="5"/>
  <c r="AH37" i="5" s="1"/>
  <c r="AH45" i="5"/>
  <c r="V128" i="5"/>
  <c r="AD134" i="5"/>
  <c r="AH11" i="5"/>
  <c r="AF135" i="5"/>
  <c r="N16" i="5"/>
  <c r="AD16" i="5"/>
  <c r="AH17" i="5"/>
  <c r="AH16" i="5" s="1"/>
  <c r="AH22" i="5"/>
  <c r="AH34" i="5"/>
  <c r="X37" i="5"/>
  <c r="AF37" i="5"/>
  <c r="AH42" i="5"/>
  <c r="AH48" i="5"/>
  <c r="X9" i="5"/>
  <c r="AF133" i="5"/>
  <c r="AF9" i="5"/>
  <c r="AH20" i="5"/>
  <c r="X23" i="5"/>
  <c r="AF23" i="5"/>
  <c r="AH28" i="5"/>
  <c r="AH23" i="5" s="1"/>
  <c r="AH32" i="5"/>
  <c r="AH40" i="5"/>
  <c r="AH46" i="5"/>
  <c r="AH51" i="5"/>
  <c r="AH15" i="5"/>
  <c r="U139" i="5"/>
  <c r="K128" i="5"/>
  <c r="O128" i="5"/>
  <c r="W128" i="5"/>
  <c r="AA128" i="5"/>
  <c r="AE9" i="5"/>
  <c r="AG133" i="5"/>
  <c r="AE134" i="5"/>
  <c r="AG135" i="5"/>
  <c r="AE136" i="5"/>
  <c r="AH136" i="5" s="1"/>
  <c r="AG137" i="5"/>
  <c r="AE138" i="5"/>
  <c r="AH138" i="5" s="1"/>
  <c r="I65" i="5"/>
  <c r="I128" i="5" s="1"/>
  <c r="AC65" i="5"/>
  <c r="AC128" i="5" s="1"/>
  <c r="AG65" i="5"/>
  <c r="AG128" i="5" s="1"/>
  <c r="AD72" i="5"/>
  <c r="AH73" i="5"/>
  <c r="AH72" i="5" s="1"/>
  <c r="AD86" i="5"/>
  <c r="AH87" i="5"/>
  <c r="AD100" i="5"/>
  <c r="AH101" i="5"/>
  <c r="AH100" i="5" s="1"/>
  <c r="AH109" i="5"/>
  <c r="AD114" i="5"/>
  <c r="AH115" i="5"/>
  <c r="AH123" i="5"/>
  <c r="AF126" i="5"/>
  <c r="AF137" i="5" s="1"/>
  <c r="G121" i="5"/>
  <c r="G128" i="5" s="1"/>
  <c r="I126" i="5"/>
  <c r="I121" i="5" s="1"/>
  <c r="H139" i="5"/>
  <c r="M139" i="5"/>
  <c r="V139" i="5"/>
  <c r="N134" i="5"/>
  <c r="S134" i="5"/>
  <c r="X134" i="5"/>
  <c r="G137" i="5"/>
  <c r="G139" i="5" s="1"/>
  <c r="AC137" i="5"/>
  <c r="H128" i="5"/>
  <c r="L128" i="5"/>
  <c r="P128" i="5"/>
  <c r="T128" i="5"/>
  <c r="AB128" i="5"/>
  <c r="AD133" i="5"/>
  <c r="AH10" i="5"/>
  <c r="AF134" i="5"/>
  <c r="AD135" i="5"/>
  <c r="AH12" i="5"/>
  <c r="AF136" i="5"/>
  <c r="AD137" i="5"/>
  <c r="AH14" i="5"/>
  <c r="AF138" i="5"/>
  <c r="AD58" i="5"/>
  <c r="N65" i="5"/>
  <c r="AD65" i="5"/>
  <c r="AH66" i="5"/>
  <c r="AH71" i="5"/>
  <c r="N79" i="5"/>
  <c r="AD79" i="5"/>
  <c r="AH80" i="5"/>
  <c r="AH85" i="5"/>
  <c r="N93" i="5"/>
  <c r="AD93" i="5"/>
  <c r="AH94" i="5"/>
  <c r="AH93" i="5" s="1"/>
  <c r="AH99" i="5"/>
  <c r="E139" i="5"/>
  <c r="S133" i="5"/>
  <c r="S139" i="5" s="1"/>
  <c r="S136" i="5"/>
  <c r="AH63" i="5"/>
  <c r="AH58" i="5" s="1"/>
  <c r="AH69" i="5"/>
  <c r="X72" i="5"/>
  <c r="AF72" i="5"/>
  <c r="X86" i="5"/>
  <c r="AF86" i="5"/>
  <c r="X100" i="5"/>
  <c r="AF100" i="5"/>
  <c r="N107" i="5"/>
  <c r="AD107" i="5"/>
  <c r="AH108" i="5"/>
  <c r="X114" i="5"/>
  <c r="AF114" i="5"/>
  <c r="N121" i="5"/>
  <c r="AD121" i="5"/>
  <c r="AH122" i="5"/>
  <c r="N135" i="5"/>
  <c r="X137" i="5"/>
  <c r="X138" i="5"/>
  <c r="AD126" i="5"/>
  <c r="X133" i="5"/>
  <c r="AE126" i="5"/>
  <c r="AE137" i="5" s="1"/>
  <c r="I133" i="5"/>
  <c r="AC133" i="5"/>
  <c r="U137" i="5"/>
  <c r="N133" i="5"/>
  <c r="AH86" i="5" l="1"/>
  <c r="X128" i="5"/>
  <c r="AF121" i="5"/>
  <c r="AH114" i="5"/>
  <c r="AH107" i="5"/>
  <c r="N128" i="5"/>
  <c r="AD128" i="5"/>
  <c r="AH135" i="5"/>
  <c r="N139" i="5"/>
  <c r="T128" i="3"/>
  <c r="AB86" i="3"/>
  <c r="AB72" i="3"/>
  <c r="AB126" i="3"/>
  <c r="X128" i="3"/>
  <c r="X129" i="9"/>
  <c r="AB87" i="9"/>
  <c r="AA140" i="9"/>
  <c r="Y129" i="9"/>
  <c r="X140" i="9"/>
  <c r="AB138" i="9"/>
  <c r="T129" i="9"/>
  <c r="T140" i="9"/>
  <c r="AA129" i="9"/>
  <c r="AB136" i="9"/>
  <c r="AB80" i="9"/>
  <c r="L140" i="9"/>
  <c r="AB121" i="3"/>
  <c r="L139" i="3"/>
  <c r="AB94" i="9"/>
  <c r="AB139" i="9"/>
  <c r="Y140" i="9"/>
  <c r="AB137" i="9"/>
  <c r="Z140" i="9"/>
  <c r="AB134" i="9"/>
  <c r="AB135" i="9"/>
  <c r="AB10" i="9"/>
  <c r="P140" i="9"/>
  <c r="AA139" i="3"/>
  <c r="Y128" i="3"/>
  <c r="H135" i="3"/>
  <c r="H139" i="3" s="1"/>
  <c r="Z128" i="3"/>
  <c r="Z139" i="3"/>
  <c r="AB135" i="3"/>
  <c r="AB98" i="3"/>
  <c r="Y93" i="3"/>
  <c r="Y137" i="3"/>
  <c r="AB137" i="3" s="1"/>
  <c r="AB133" i="3"/>
  <c r="AA121" i="3"/>
  <c r="AA128" i="3" s="1"/>
  <c r="AB93" i="3"/>
  <c r="AE139" i="5"/>
  <c r="AH137" i="5"/>
  <c r="AH134" i="5"/>
  <c r="X139" i="5"/>
  <c r="AH9" i="5"/>
  <c r="AG139" i="5"/>
  <c r="I137" i="5"/>
  <c r="AC139" i="5"/>
  <c r="AH126" i="5"/>
  <c r="AH121" i="5" s="1"/>
  <c r="AH79" i="5"/>
  <c r="AH65" i="5"/>
  <c r="AD139" i="5"/>
  <c r="AH133" i="5"/>
  <c r="AE121" i="5"/>
  <c r="AE128" i="5" s="1"/>
  <c r="AF128" i="5"/>
  <c r="AH44" i="5"/>
  <c r="I139" i="5"/>
  <c r="AF139" i="5"/>
  <c r="AH139" i="5" l="1"/>
  <c r="AB128" i="3"/>
  <c r="AB129" i="9"/>
  <c r="AB140" i="9"/>
  <c r="Y139" i="3"/>
  <c r="AB139" i="3"/>
  <c r="AH128" i="5"/>
  <c r="L71" i="2" l="1"/>
  <c r="L70" i="2"/>
  <c r="L69" i="2"/>
  <c r="L68" i="2"/>
  <c r="L67" i="2"/>
  <c r="L66" i="2"/>
  <c r="L78" i="2"/>
  <c r="L77" i="2"/>
  <c r="L76" i="2"/>
  <c r="L75" i="2"/>
  <c r="L74" i="2"/>
  <c r="L73" i="2"/>
  <c r="R57" i="2"/>
  <c r="R56" i="2"/>
  <c r="R55" i="2"/>
  <c r="R54" i="2"/>
  <c r="R53" i="2"/>
  <c r="R52" i="2"/>
  <c r="R71" i="2"/>
  <c r="R70" i="2"/>
  <c r="R69" i="2"/>
  <c r="R68" i="2"/>
  <c r="R67" i="2"/>
  <c r="R66" i="2"/>
  <c r="U85" i="2"/>
  <c r="U84" i="2"/>
  <c r="U83" i="2"/>
  <c r="U82" i="2"/>
  <c r="U81" i="2"/>
  <c r="U80" i="2"/>
  <c r="R85" i="2"/>
  <c r="R84" i="2"/>
  <c r="R83" i="2"/>
  <c r="R82" i="2"/>
  <c r="R81" i="2"/>
  <c r="R80" i="2"/>
  <c r="U92" i="2"/>
  <c r="U91" i="2"/>
  <c r="U90" i="2"/>
  <c r="U89" i="2"/>
  <c r="U88" i="2"/>
  <c r="U87" i="2"/>
  <c r="R92" i="2"/>
  <c r="R91" i="2"/>
  <c r="R90" i="2"/>
  <c r="R89" i="2"/>
  <c r="R88" i="2"/>
  <c r="R87" i="2"/>
  <c r="L92" i="2"/>
  <c r="L91" i="2"/>
  <c r="L90" i="2"/>
  <c r="L89" i="2"/>
  <c r="L88" i="2"/>
  <c r="L87" i="2"/>
  <c r="R113" i="2"/>
  <c r="R112" i="2"/>
  <c r="R111" i="2"/>
  <c r="R110" i="2"/>
  <c r="R109" i="2"/>
  <c r="R108" i="2"/>
  <c r="U120" i="2"/>
  <c r="U119" i="2"/>
  <c r="U118" i="2"/>
  <c r="U117" i="2"/>
  <c r="U116" i="2"/>
  <c r="U115" i="2"/>
  <c r="R120" i="2"/>
  <c r="R119" i="2"/>
  <c r="R118" i="2"/>
  <c r="R117" i="2"/>
  <c r="R116" i="2"/>
  <c r="R115" i="2"/>
  <c r="L120" i="2"/>
  <c r="L119" i="2"/>
  <c r="L118" i="2"/>
  <c r="L117" i="2"/>
  <c r="L116" i="2"/>
  <c r="L115" i="2"/>
  <c r="R50" i="2"/>
  <c r="R49" i="2"/>
  <c r="R48" i="2"/>
  <c r="R47" i="2"/>
  <c r="R46" i="2"/>
  <c r="R45" i="2"/>
  <c r="X99" i="2"/>
  <c r="X98" i="2"/>
  <c r="X97" i="2"/>
  <c r="X96" i="2"/>
  <c r="X95" i="2"/>
  <c r="U99" i="2"/>
  <c r="U98" i="2"/>
  <c r="U97" i="2"/>
  <c r="U96" i="2"/>
  <c r="U95" i="2"/>
  <c r="U94" i="2"/>
  <c r="R99" i="2"/>
  <c r="R98" i="2"/>
  <c r="R97" i="2"/>
  <c r="R96" i="2"/>
  <c r="R95" i="2"/>
  <c r="R94" i="2"/>
  <c r="V15" i="2"/>
  <c r="V14" i="2"/>
  <c r="V13" i="2"/>
  <c r="V12" i="2"/>
  <c r="V10" i="2"/>
  <c r="W15" i="2"/>
  <c r="W14" i="2"/>
  <c r="W13" i="2"/>
  <c r="X13" i="2" s="1"/>
  <c r="W12" i="2"/>
  <c r="W11" i="2"/>
  <c r="V11" i="2"/>
  <c r="X11" i="2" s="1"/>
  <c r="W10" i="2"/>
  <c r="W9" i="2" s="1"/>
  <c r="W26" i="2"/>
  <c r="U22" i="2"/>
  <c r="U21" i="2"/>
  <c r="U20" i="2"/>
  <c r="U19" i="2"/>
  <c r="U18" i="2"/>
  <c r="U17" i="2"/>
  <c r="R78" i="2"/>
  <c r="R77" i="2"/>
  <c r="R76" i="2"/>
  <c r="R75" i="2"/>
  <c r="R74" i="2"/>
  <c r="R73" i="2"/>
  <c r="Q72" i="2"/>
  <c r="I120" i="2"/>
  <c r="I119" i="2"/>
  <c r="I118" i="2"/>
  <c r="I117" i="2"/>
  <c r="I116" i="2"/>
  <c r="I115" i="2"/>
  <c r="I113" i="2"/>
  <c r="I112" i="2"/>
  <c r="I111" i="2"/>
  <c r="I110" i="2"/>
  <c r="I109" i="2"/>
  <c r="I108" i="2"/>
  <c r="I106" i="2"/>
  <c r="I105" i="2"/>
  <c r="I104" i="2"/>
  <c r="I103" i="2"/>
  <c r="I102" i="2"/>
  <c r="I101" i="2"/>
  <c r="I99" i="2"/>
  <c r="I98" i="2"/>
  <c r="I97" i="2"/>
  <c r="I96" i="2"/>
  <c r="I95" i="2"/>
  <c r="I94" i="2"/>
  <c r="I92" i="2"/>
  <c r="I91" i="2"/>
  <c r="I90" i="2"/>
  <c r="I89" i="2"/>
  <c r="I88" i="2"/>
  <c r="I87" i="2"/>
  <c r="I85" i="2"/>
  <c r="I84" i="2"/>
  <c r="I83" i="2"/>
  <c r="I82" i="2"/>
  <c r="I81" i="2"/>
  <c r="I80" i="2"/>
  <c r="I78" i="2"/>
  <c r="I77" i="2"/>
  <c r="I76" i="2"/>
  <c r="I75" i="2"/>
  <c r="I74" i="2"/>
  <c r="I73" i="2"/>
  <c r="I71" i="2"/>
  <c r="I70" i="2"/>
  <c r="I69" i="2"/>
  <c r="I68" i="2"/>
  <c r="I67" i="2"/>
  <c r="I66" i="2"/>
  <c r="I57" i="2"/>
  <c r="I56" i="2"/>
  <c r="I55" i="2"/>
  <c r="I54" i="2"/>
  <c r="I53" i="2"/>
  <c r="I52" i="2"/>
  <c r="I50" i="2"/>
  <c r="I49" i="2"/>
  <c r="I48" i="2"/>
  <c r="I47" i="2"/>
  <c r="I46" i="2"/>
  <c r="I45" i="2"/>
  <c r="I31" i="2"/>
  <c r="W56" i="2"/>
  <c r="X43" i="2"/>
  <c r="X42" i="2"/>
  <c r="X41" i="2"/>
  <c r="X40" i="2"/>
  <c r="X39" i="2"/>
  <c r="X38" i="2"/>
  <c r="U43" i="2"/>
  <c r="U42" i="2"/>
  <c r="U41" i="2"/>
  <c r="U40" i="2"/>
  <c r="U39" i="2"/>
  <c r="U38" i="2"/>
  <c r="R43" i="2"/>
  <c r="R42" i="2"/>
  <c r="R41" i="2"/>
  <c r="R40" i="2"/>
  <c r="R39" i="2"/>
  <c r="R38" i="2"/>
  <c r="O43" i="2"/>
  <c r="O42" i="2"/>
  <c r="O41" i="2"/>
  <c r="O40" i="2"/>
  <c r="O39" i="2"/>
  <c r="O38" i="2"/>
  <c r="L43" i="2"/>
  <c r="L42" i="2"/>
  <c r="L41" i="2"/>
  <c r="L40" i="2"/>
  <c r="L39" i="2"/>
  <c r="L38" i="2"/>
  <c r="I43" i="2"/>
  <c r="I42" i="2"/>
  <c r="I41" i="2"/>
  <c r="I40" i="2"/>
  <c r="I39" i="2"/>
  <c r="I38" i="2"/>
  <c r="X36" i="2"/>
  <c r="X35" i="2"/>
  <c r="X34" i="2"/>
  <c r="X33" i="2"/>
  <c r="X32" i="2"/>
  <c r="X31" i="2"/>
  <c r="U36" i="2"/>
  <c r="U35" i="2"/>
  <c r="U34" i="2"/>
  <c r="U33" i="2"/>
  <c r="U32" i="2"/>
  <c r="U31" i="2"/>
  <c r="R36" i="2"/>
  <c r="R35" i="2"/>
  <c r="R34" i="2"/>
  <c r="R33" i="2"/>
  <c r="R32" i="2"/>
  <c r="R31" i="2"/>
  <c r="O36" i="2"/>
  <c r="O35" i="2"/>
  <c r="O34" i="2"/>
  <c r="O33" i="2"/>
  <c r="O32" i="2"/>
  <c r="O31" i="2"/>
  <c r="L36" i="2"/>
  <c r="L35" i="2"/>
  <c r="L34" i="2"/>
  <c r="L33" i="2"/>
  <c r="L32" i="2"/>
  <c r="L31" i="2"/>
  <c r="U29" i="2"/>
  <c r="U28" i="2"/>
  <c r="U27" i="2"/>
  <c r="U26" i="2"/>
  <c r="U25" i="2"/>
  <c r="U24" i="2"/>
  <c r="R29" i="2"/>
  <c r="R28" i="2"/>
  <c r="R27" i="2"/>
  <c r="R26" i="2"/>
  <c r="R25" i="2"/>
  <c r="R24" i="2"/>
  <c r="O29" i="2"/>
  <c r="O28" i="2"/>
  <c r="O27" i="2"/>
  <c r="O26" i="2"/>
  <c r="O25" i="2"/>
  <c r="O24" i="2"/>
  <c r="L29" i="2"/>
  <c r="L28" i="2"/>
  <c r="L27" i="2"/>
  <c r="L26" i="2"/>
  <c r="L25" i="2"/>
  <c r="L24" i="2"/>
  <c r="R22" i="2"/>
  <c r="R21" i="2"/>
  <c r="R20" i="2"/>
  <c r="R19" i="2"/>
  <c r="R18" i="2"/>
  <c r="R17" i="2"/>
  <c r="O22" i="2"/>
  <c r="O21" i="2"/>
  <c r="O20" i="2"/>
  <c r="O19" i="2"/>
  <c r="O18" i="2"/>
  <c r="O17" i="2"/>
  <c r="L22" i="2"/>
  <c r="L21" i="2"/>
  <c r="L20" i="2"/>
  <c r="L19" i="2"/>
  <c r="L18" i="2"/>
  <c r="L17" i="2"/>
  <c r="U15" i="2"/>
  <c r="U14" i="2"/>
  <c r="U13" i="2"/>
  <c r="U12" i="2"/>
  <c r="U11" i="2"/>
  <c r="R15" i="2"/>
  <c r="R14" i="2"/>
  <c r="R13" i="2"/>
  <c r="R12" i="2"/>
  <c r="R11" i="2"/>
  <c r="U10" i="2"/>
  <c r="R10" i="2"/>
  <c r="O10" i="2"/>
  <c r="L10" i="2"/>
  <c r="X118" i="2"/>
  <c r="X113" i="2"/>
  <c r="X112" i="2"/>
  <c r="X111" i="2"/>
  <c r="X109" i="2"/>
  <c r="X108" i="2"/>
  <c r="X106" i="2"/>
  <c r="X105" i="2"/>
  <c r="X104" i="2"/>
  <c r="X103" i="2"/>
  <c r="X102" i="2"/>
  <c r="X101" i="2"/>
  <c r="X92" i="2"/>
  <c r="X90" i="2"/>
  <c r="X88" i="2"/>
  <c r="X85" i="2"/>
  <c r="X83" i="2"/>
  <c r="X78" i="2"/>
  <c r="X76" i="2"/>
  <c r="X73" i="2"/>
  <c r="X70" i="2"/>
  <c r="X69" i="2"/>
  <c r="X68" i="2"/>
  <c r="X67" i="2"/>
  <c r="X66" i="2"/>
  <c r="X64" i="2"/>
  <c r="X63" i="2"/>
  <c r="X62" i="2"/>
  <c r="X61" i="2"/>
  <c r="X60" i="2"/>
  <c r="X59" i="2"/>
  <c r="X55" i="2"/>
  <c r="X54" i="2"/>
  <c r="X52" i="2"/>
  <c r="X50" i="2"/>
  <c r="X48" i="2"/>
  <c r="X47" i="2"/>
  <c r="X46" i="2"/>
  <c r="X45" i="2"/>
  <c r="X22" i="2"/>
  <c r="X21" i="2"/>
  <c r="X20" i="2"/>
  <c r="X19" i="2"/>
  <c r="X18" i="2"/>
  <c r="W29" i="2"/>
  <c r="X29" i="2" s="1"/>
  <c r="W28" i="2"/>
  <c r="X28" i="2" s="1"/>
  <c r="W27" i="2"/>
  <c r="X26" i="2"/>
  <c r="W24" i="2"/>
  <c r="X24" i="2" s="1"/>
  <c r="I22" i="2"/>
  <c r="I21" i="2"/>
  <c r="I20" i="2"/>
  <c r="I19" i="2"/>
  <c r="I18" i="2"/>
  <c r="I25" i="2"/>
  <c r="I26" i="2"/>
  <c r="I27" i="2"/>
  <c r="I28" i="2"/>
  <c r="I29" i="2"/>
  <c r="I24" i="2"/>
  <c r="U37" i="2" l="1"/>
  <c r="U16" i="2"/>
  <c r="X12" i="2"/>
  <c r="V9" i="2"/>
  <c r="X15" i="2"/>
  <c r="X14" i="2"/>
  <c r="X10" i="2"/>
  <c r="X9" i="2" s="1"/>
  <c r="L30" i="2"/>
  <c r="U30" i="2"/>
  <c r="I37" i="2"/>
  <c r="O30" i="2"/>
  <c r="O37" i="2"/>
  <c r="R30" i="2"/>
  <c r="X30" i="2"/>
  <c r="R37" i="2"/>
  <c r="I30" i="2"/>
  <c r="L37" i="2"/>
  <c r="X37" i="2"/>
  <c r="H137" i="7" l="1"/>
  <c r="H143" i="7" s="1"/>
  <c r="G137" i="7"/>
  <c r="G143" i="7" s="1"/>
  <c r="F137" i="7"/>
  <c r="F143" i="7" s="1"/>
  <c r="S136" i="7"/>
  <c r="R136" i="7"/>
  <c r="T136" i="7" s="1"/>
  <c r="Q136" i="7"/>
  <c r="P136" i="7"/>
  <c r="O136" i="7"/>
  <c r="M136" i="7"/>
  <c r="L136" i="7"/>
  <c r="N136" i="7" s="1"/>
  <c r="J136" i="7"/>
  <c r="I136" i="7"/>
  <c r="K136" i="7" s="1"/>
  <c r="S135" i="7"/>
  <c r="M135" i="7"/>
  <c r="L135" i="7"/>
  <c r="N135" i="7" s="1"/>
  <c r="J135" i="7"/>
  <c r="I135" i="7"/>
  <c r="S134" i="7"/>
  <c r="R134" i="7"/>
  <c r="T134" i="7" s="1"/>
  <c r="P134" i="7"/>
  <c r="O134" i="7"/>
  <c r="Q134" i="7" s="1"/>
  <c r="M134" i="7"/>
  <c r="L134" i="7"/>
  <c r="N134" i="7" s="1"/>
  <c r="K134" i="7"/>
  <c r="J134" i="7"/>
  <c r="I134" i="7"/>
  <c r="S133" i="7"/>
  <c r="R133" i="7"/>
  <c r="P133" i="7"/>
  <c r="O133" i="7"/>
  <c r="N133" i="7"/>
  <c r="M133" i="7"/>
  <c r="L133" i="7"/>
  <c r="J133" i="7"/>
  <c r="I133" i="7"/>
  <c r="K133" i="7" s="1"/>
  <c r="S132" i="7"/>
  <c r="R132" i="7"/>
  <c r="P132" i="7"/>
  <c r="O132" i="7"/>
  <c r="Q132" i="7" s="1"/>
  <c r="M132" i="7"/>
  <c r="L132" i="7"/>
  <c r="N132" i="7" s="1"/>
  <c r="J132" i="7"/>
  <c r="I132" i="7"/>
  <c r="K132" i="7" s="1"/>
  <c r="S131" i="7"/>
  <c r="R131" i="7"/>
  <c r="P131" i="7"/>
  <c r="O131" i="7"/>
  <c r="M131" i="7"/>
  <c r="M137" i="7" s="1"/>
  <c r="M143" i="7" s="1"/>
  <c r="L131" i="7"/>
  <c r="N131" i="7" s="1"/>
  <c r="N137" i="7" s="1"/>
  <c r="N143" i="7" s="1"/>
  <c r="J131" i="7"/>
  <c r="J137" i="7" s="1"/>
  <c r="J143" i="7" s="1"/>
  <c r="I131" i="7"/>
  <c r="V124" i="7"/>
  <c r="U124" i="7"/>
  <c r="W124" i="7" s="1"/>
  <c r="T124" i="7"/>
  <c r="Q124" i="7"/>
  <c r="N124" i="7"/>
  <c r="K124" i="7"/>
  <c r="H124" i="7"/>
  <c r="V123" i="7"/>
  <c r="U123" i="7"/>
  <c r="W123" i="7" s="1"/>
  <c r="T123" i="7"/>
  <c r="Q123" i="7"/>
  <c r="N123" i="7"/>
  <c r="K123" i="7"/>
  <c r="H123" i="7"/>
  <c r="V122" i="7"/>
  <c r="U122" i="7"/>
  <c r="W122" i="7" s="1"/>
  <c r="T122" i="7"/>
  <c r="Q122" i="7"/>
  <c r="N122" i="7"/>
  <c r="K122" i="7"/>
  <c r="H122" i="7"/>
  <c r="V121" i="7"/>
  <c r="U121" i="7"/>
  <c r="W121" i="7" s="1"/>
  <c r="T121" i="7"/>
  <c r="Q121" i="7"/>
  <c r="N121" i="7"/>
  <c r="K121" i="7"/>
  <c r="H121" i="7"/>
  <c r="V120" i="7"/>
  <c r="U120" i="7"/>
  <c r="W120" i="7" s="1"/>
  <c r="T120" i="7"/>
  <c r="Q120" i="7"/>
  <c r="N120" i="7"/>
  <c r="K120" i="7"/>
  <c r="H120" i="7"/>
  <c r="V119" i="7"/>
  <c r="V118" i="7" s="1"/>
  <c r="U119" i="7"/>
  <c r="T119" i="7"/>
  <c r="Q119" i="7"/>
  <c r="N119" i="7"/>
  <c r="K119" i="7"/>
  <c r="H119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V117" i="7"/>
  <c r="U117" i="7"/>
  <c r="W117" i="7" s="1"/>
  <c r="T117" i="7"/>
  <c r="Q117" i="7"/>
  <c r="N117" i="7"/>
  <c r="K117" i="7"/>
  <c r="H117" i="7"/>
  <c r="V116" i="7"/>
  <c r="U116" i="7"/>
  <c r="W116" i="7" s="1"/>
  <c r="T116" i="7"/>
  <c r="Q116" i="7"/>
  <c r="N116" i="7"/>
  <c r="K116" i="7"/>
  <c r="H116" i="7"/>
  <c r="V115" i="7"/>
  <c r="U115" i="7"/>
  <c r="W115" i="7" s="1"/>
  <c r="T115" i="7"/>
  <c r="Q115" i="7"/>
  <c r="N115" i="7"/>
  <c r="K115" i="7"/>
  <c r="H115" i="7"/>
  <c r="V114" i="7"/>
  <c r="U114" i="7"/>
  <c r="W114" i="7" s="1"/>
  <c r="T114" i="7"/>
  <c r="Q114" i="7"/>
  <c r="N114" i="7"/>
  <c r="K114" i="7"/>
  <c r="H114" i="7"/>
  <c r="V113" i="7"/>
  <c r="U113" i="7"/>
  <c r="W113" i="7" s="1"/>
  <c r="T113" i="7"/>
  <c r="Q113" i="7"/>
  <c r="N113" i="7"/>
  <c r="K113" i="7"/>
  <c r="H113" i="7"/>
  <c r="V112" i="7"/>
  <c r="U112" i="7"/>
  <c r="W112" i="7" s="1"/>
  <c r="T112" i="7"/>
  <c r="Q112" i="7"/>
  <c r="N112" i="7"/>
  <c r="K112" i="7"/>
  <c r="K111" i="7" s="1"/>
  <c r="H112" i="7"/>
  <c r="V111" i="7"/>
  <c r="U111" i="7"/>
  <c r="T111" i="7"/>
  <c r="S111" i="7"/>
  <c r="R111" i="7"/>
  <c r="Q111" i="7"/>
  <c r="P111" i="7"/>
  <c r="O111" i="7"/>
  <c r="N111" i="7"/>
  <c r="M111" i="7"/>
  <c r="L111" i="7"/>
  <c r="J111" i="7"/>
  <c r="I111" i="7"/>
  <c r="H111" i="7"/>
  <c r="G111" i="7"/>
  <c r="F111" i="7"/>
  <c r="V110" i="7"/>
  <c r="U110" i="7"/>
  <c r="T110" i="7"/>
  <c r="Q110" i="7"/>
  <c r="N110" i="7"/>
  <c r="K110" i="7"/>
  <c r="K104" i="7" s="1"/>
  <c r="H110" i="7"/>
  <c r="V109" i="7"/>
  <c r="U109" i="7"/>
  <c r="T109" i="7"/>
  <c r="Q109" i="7"/>
  <c r="N109" i="7"/>
  <c r="K109" i="7"/>
  <c r="H109" i="7"/>
  <c r="V108" i="7"/>
  <c r="W108" i="7" s="1"/>
  <c r="U108" i="7"/>
  <c r="T108" i="7"/>
  <c r="Q108" i="7"/>
  <c r="N108" i="7"/>
  <c r="K108" i="7"/>
  <c r="H108" i="7"/>
  <c r="V107" i="7"/>
  <c r="W107" i="7" s="1"/>
  <c r="U107" i="7"/>
  <c r="T107" i="7"/>
  <c r="Q107" i="7"/>
  <c r="N107" i="7"/>
  <c r="K107" i="7"/>
  <c r="H107" i="7"/>
  <c r="V106" i="7"/>
  <c r="W106" i="7" s="1"/>
  <c r="U106" i="7"/>
  <c r="T106" i="7"/>
  <c r="Q106" i="7"/>
  <c r="N106" i="7"/>
  <c r="K106" i="7"/>
  <c r="H106" i="7"/>
  <c r="V105" i="7"/>
  <c r="U105" i="7"/>
  <c r="W105" i="7" s="1"/>
  <c r="T105" i="7"/>
  <c r="Q105" i="7"/>
  <c r="N105" i="7"/>
  <c r="K105" i="7"/>
  <c r="H105" i="7"/>
  <c r="V104" i="7"/>
  <c r="T104" i="7"/>
  <c r="S104" i="7"/>
  <c r="R104" i="7"/>
  <c r="Q104" i="7"/>
  <c r="P104" i="7"/>
  <c r="O104" i="7"/>
  <c r="N104" i="7"/>
  <c r="M104" i="7"/>
  <c r="L104" i="7"/>
  <c r="J104" i="7"/>
  <c r="I104" i="7"/>
  <c r="H104" i="7"/>
  <c r="G104" i="7"/>
  <c r="F104" i="7"/>
  <c r="V103" i="7"/>
  <c r="U103" i="7"/>
  <c r="W103" i="7" s="1"/>
  <c r="T103" i="7"/>
  <c r="Q103" i="7"/>
  <c r="N103" i="7"/>
  <c r="K103" i="7"/>
  <c r="H103" i="7"/>
  <c r="V102" i="7"/>
  <c r="U102" i="7"/>
  <c r="W102" i="7" s="1"/>
  <c r="T102" i="7"/>
  <c r="Q102" i="7"/>
  <c r="N102" i="7"/>
  <c r="K102" i="7"/>
  <c r="H102" i="7"/>
  <c r="V101" i="7"/>
  <c r="U101" i="7"/>
  <c r="W101" i="7" s="1"/>
  <c r="T101" i="7"/>
  <c r="Q101" i="7"/>
  <c r="N101" i="7"/>
  <c r="K101" i="7"/>
  <c r="H101" i="7"/>
  <c r="V100" i="7"/>
  <c r="U100" i="7"/>
  <c r="W100" i="7" s="1"/>
  <c r="T100" i="7"/>
  <c r="Q100" i="7"/>
  <c r="N100" i="7"/>
  <c r="K100" i="7"/>
  <c r="H100" i="7"/>
  <c r="V99" i="7"/>
  <c r="U99" i="7"/>
  <c r="W99" i="7" s="1"/>
  <c r="T99" i="7"/>
  <c r="Q99" i="7"/>
  <c r="N99" i="7"/>
  <c r="K99" i="7"/>
  <c r="H99" i="7"/>
  <c r="V98" i="7"/>
  <c r="U98" i="7"/>
  <c r="W98" i="7" s="1"/>
  <c r="T98" i="7"/>
  <c r="Q98" i="7"/>
  <c r="Q97" i="7" s="1"/>
  <c r="N98" i="7"/>
  <c r="K98" i="7"/>
  <c r="K97" i="7" s="1"/>
  <c r="H98" i="7"/>
  <c r="V97" i="7"/>
  <c r="U97" i="7"/>
  <c r="T97" i="7"/>
  <c r="S97" i="7"/>
  <c r="R97" i="7"/>
  <c r="P97" i="7"/>
  <c r="O97" i="7"/>
  <c r="N97" i="7"/>
  <c r="M97" i="7"/>
  <c r="L97" i="7"/>
  <c r="J97" i="7"/>
  <c r="I97" i="7"/>
  <c r="H97" i="7"/>
  <c r="G97" i="7"/>
  <c r="F97" i="7"/>
  <c r="W96" i="7"/>
  <c r="V96" i="7"/>
  <c r="U96" i="7"/>
  <c r="T96" i="7"/>
  <c r="Q96" i="7"/>
  <c r="N96" i="7"/>
  <c r="K96" i="7"/>
  <c r="H96" i="7"/>
  <c r="W95" i="7"/>
  <c r="V95" i="7"/>
  <c r="U95" i="7"/>
  <c r="T95" i="7"/>
  <c r="Q95" i="7"/>
  <c r="N95" i="7"/>
  <c r="K95" i="7"/>
  <c r="H95" i="7"/>
  <c r="W94" i="7"/>
  <c r="V94" i="7"/>
  <c r="U94" i="7"/>
  <c r="T94" i="7"/>
  <c r="Q94" i="7"/>
  <c r="N94" i="7"/>
  <c r="K94" i="7"/>
  <c r="H94" i="7"/>
  <c r="W93" i="7"/>
  <c r="V93" i="7"/>
  <c r="U93" i="7"/>
  <c r="T93" i="7"/>
  <c r="Q93" i="7"/>
  <c r="N93" i="7"/>
  <c r="K93" i="7"/>
  <c r="H93" i="7"/>
  <c r="W92" i="7"/>
  <c r="V92" i="7"/>
  <c r="U92" i="7"/>
  <c r="T92" i="7"/>
  <c r="Q92" i="7"/>
  <c r="N92" i="7"/>
  <c r="K92" i="7"/>
  <c r="H92" i="7"/>
  <c r="W91" i="7"/>
  <c r="V91" i="7"/>
  <c r="U91" i="7"/>
  <c r="T91" i="7"/>
  <c r="Q91" i="7"/>
  <c r="Q90" i="7" s="1"/>
  <c r="N91" i="7"/>
  <c r="K91" i="7"/>
  <c r="H91" i="7"/>
  <c r="W90" i="7"/>
  <c r="V90" i="7"/>
  <c r="U90" i="7"/>
  <c r="T90" i="7"/>
  <c r="S90" i="7"/>
  <c r="R90" i="7"/>
  <c r="P90" i="7"/>
  <c r="P82" i="7" s="1"/>
  <c r="O90" i="7"/>
  <c r="N90" i="7"/>
  <c r="M90" i="7"/>
  <c r="L90" i="7"/>
  <c r="K90" i="7"/>
  <c r="J90" i="7"/>
  <c r="I90" i="7"/>
  <c r="H90" i="7"/>
  <c r="G90" i="7"/>
  <c r="F90" i="7"/>
  <c r="V89" i="7"/>
  <c r="U89" i="7"/>
  <c r="W89" i="7" s="1"/>
  <c r="T89" i="7"/>
  <c r="Q89" i="7"/>
  <c r="N89" i="7"/>
  <c r="K89" i="7"/>
  <c r="H89" i="7"/>
  <c r="V88" i="7"/>
  <c r="U88" i="7"/>
  <c r="W88" i="7" s="1"/>
  <c r="T88" i="7"/>
  <c r="Q88" i="7"/>
  <c r="N88" i="7"/>
  <c r="K88" i="7"/>
  <c r="H88" i="7"/>
  <c r="V87" i="7"/>
  <c r="U87" i="7"/>
  <c r="W87" i="7" s="1"/>
  <c r="T87" i="7"/>
  <c r="Q87" i="7"/>
  <c r="N87" i="7"/>
  <c r="K87" i="7"/>
  <c r="H87" i="7"/>
  <c r="V86" i="7"/>
  <c r="U86" i="7"/>
  <c r="W86" i="7" s="1"/>
  <c r="T86" i="7"/>
  <c r="Q86" i="7"/>
  <c r="N86" i="7"/>
  <c r="K86" i="7"/>
  <c r="H86" i="7"/>
  <c r="V85" i="7"/>
  <c r="U85" i="7"/>
  <c r="W85" i="7" s="1"/>
  <c r="T85" i="7"/>
  <c r="Q85" i="7"/>
  <c r="N85" i="7"/>
  <c r="K85" i="7"/>
  <c r="H85" i="7"/>
  <c r="V84" i="7"/>
  <c r="V83" i="7" s="1"/>
  <c r="U84" i="7"/>
  <c r="T84" i="7"/>
  <c r="Q84" i="7"/>
  <c r="N84" i="7"/>
  <c r="K84" i="7"/>
  <c r="K83" i="7" s="1"/>
  <c r="K82" i="7" s="1"/>
  <c r="H84" i="7"/>
  <c r="U83" i="7"/>
  <c r="U82" i="7" s="1"/>
  <c r="T83" i="7"/>
  <c r="S83" i="7"/>
  <c r="R83" i="7"/>
  <c r="Q83" i="7"/>
  <c r="Q82" i="7" s="1"/>
  <c r="P83" i="7"/>
  <c r="O83" i="7"/>
  <c r="N83" i="7"/>
  <c r="M83" i="7"/>
  <c r="M82" i="7" s="1"/>
  <c r="L83" i="7"/>
  <c r="J83" i="7"/>
  <c r="I83" i="7"/>
  <c r="I82" i="7" s="1"/>
  <c r="H83" i="7"/>
  <c r="G83" i="7"/>
  <c r="F83" i="7"/>
  <c r="T82" i="7"/>
  <c r="S82" i="7"/>
  <c r="R82" i="7"/>
  <c r="O82" i="7"/>
  <c r="N82" i="7"/>
  <c r="L82" i="7"/>
  <c r="J82" i="7"/>
  <c r="H82" i="7"/>
  <c r="G82" i="7"/>
  <c r="F82" i="7"/>
  <c r="V81" i="7"/>
  <c r="U81" i="7"/>
  <c r="W81" i="7" s="1"/>
  <c r="T81" i="7"/>
  <c r="Q81" i="7"/>
  <c r="N81" i="7"/>
  <c r="K81" i="7"/>
  <c r="H81" i="7"/>
  <c r="V80" i="7"/>
  <c r="U80" i="7"/>
  <c r="W80" i="7" s="1"/>
  <c r="T80" i="7"/>
  <c r="Q80" i="7"/>
  <c r="N80" i="7"/>
  <c r="K80" i="7"/>
  <c r="H80" i="7"/>
  <c r="V79" i="7"/>
  <c r="U79" i="7"/>
  <c r="W79" i="7" s="1"/>
  <c r="T79" i="7"/>
  <c r="Q79" i="7"/>
  <c r="N79" i="7"/>
  <c r="K79" i="7"/>
  <c r="H79" i="7"/>
  <c r="V78" i="7"/>
  <c r="U78" i="7"/>
  <c r="W78" i="7" s="1"/>
  <c r="T78" i="7"/>
  <c r="Q78" i="7"/>
  <c r="N78" i="7"/>
  <c r="K78" i="7"/>
  <c r="H78" i="7"/>
  <c r="V77" i="7"/>
  <c r="U77" i="7"/>
  <c r="W77" i="7" s="1"/>
  <c r="T77" i="7"/>
  <c r="Q77" i="7"/>
  <c r="N77" i="7"/>
  <c r="K77" i="7"/>
  <c r="H77" i="7"/>
  <c r="V76" i="7"/>
  <c r="U76" i="7"/>
  <c r="W76" i="7" s="1"/>
  <c r="W75" i="7" s="1"/>
  <c r="T76" i="7"/>
  <c r="Q76" i="7"/>
  <c r="N76" i="7"/>
  <c r="K76" i="7"/>
  <c r="K75" i="7" s="1"/>
  <c r="H76" i="7"/>
  <c r="V75" i="7"/>
  <c r="U75" i="7"/>
  <c r="T75" i="7"/>
  <c r="S75" i="7"/>
  <c r="R75" i="7"/>
  <c r="Q75" i="7"/>
  <c r="P75" i="7"/>
  <c r="O75" i="7"/>
  <c r="N75" i="7"/>
  <c r="M75" i="7"/>
  <c r="L75" i="7"/>
  <c r="J75" i="7"/>
  <c r="I75" i="7"/>
  <c r="H75" i="7"/>
  <c r="G75" i="7"/>
  <c r="F75" i="7"/>
  <c r="W74" i="7"/>
  <c r="V74" i="7"/>
  <c r="U74" i="7"/>
  <c r="T74" i="7"/>
  <c r="Q74" i="7"/>
  <c r="N74" i="7"/>
  <c r="K74" i="7"/>
  <c r="H74" i="7"/>
  <c r="W73" i="7"/>
  <c r="V73" i="7"/>
  <c r="U73" i="7"/>
  <c r="T73" i="7"/>
  <c r="Q73" i="7"/>
  <c r="N73" i="7"/>
  <c r="K73" i="7"/>
  <c r="H73" i="7"/>
  <c r="W72" i="7"/>
  <c r="V72" i="7"/>
  <c r="U72" i="7"/>
  <c r="T72" i="7"/>
  <c r="Q72" i="7"/>
  <c r="N72" i="7"/>
  <c r="K72" i="7"/>
  <c r="H72" i="7"/>
  <c r="W71" i="7"/>
  <c r="V71" i="7"/>
  <c r="U71" i="7"/>
  <c r="T71" i="7"/>
  <c r="Q71" i="7"/>
  <c r="N71" i="7"/>
  <c r="K71" i="7"/>
  <c r="H71" i="7"/>
  <c r="W70" i="7"/>
  <c r="V70" i="7"/>
  <c r="U70" i="7"/>
  <c r="T70" i="7"/>
  <c r="Q70" i="7"/>
  <c r="N70" i="7"/>
  <c r="K70" i="7"/>
  <c r="H70" i="7"/>
  <c r="W69" i="7"/>
  <c r="V69" i="7"/>
  <c r="U69" i="7"/>
  <c r="T69" i="7"/>
  <c r="Q69" i="7"/>
  <c r="Q68" i="7" s="1"/>
  <c r="N69" i="7"/>
  <c r="K69" i="7"/>
  <c r="H69" i="7"/>
  <c r="W68" i="7"/>
  <c r="V68" i="7"/>
  <c r="U68" i="7"/>
  <c r="T68" i="7"/>
  <c r="S68" i="7"/>
  <c r="R68" i="7"/>
  <c r="P68" i="7"/>
  <c r="O68" i="7"/>
  <c r="N68" i="7"/>
  <c r="M68" i="7"/>
  <c r="L68" i="7"/>
  <c r="K68" i="7"/>
  <c r="J68" i="7"/>
  <c r="I68" i="7"/>
  <c r="H68" i="7"/>
  <c r="G68" i="7"/>
  <c r="F68" i="7"/>
  <c r="V67" i="7"/>
  <c r="U67" i="7"/>
  <c r="W67" i="7" s="1"/>
  <c r="T67" i="7"/>
  <c r="Q67" i="7"/>
  <c r="N67" i="7"/>
  <c r="K67" i="7"/>
  <c r="H67" i="7"/>
  <c r="V66" i="7"/>
  <c r="U66" i="7"/>
  <c r="W66" i="7" s="1"/>
  <c r="T66" i="7"/>
  <c r="Q66" i="7"/>
  <c r="N66" i="7"/>
  <c r="K66" i="7"/>
  <c r="H66" i="7"/>
  <c r="V65" i="7"/>
  <c r="U65" i="7"/>
  <c r="W65" i="7" s="1"/>
  <c r="T65" i="7"/>
  <c r="Q65" i="7"/>
  <c r="N65" i="7"/>
  <c r="K65" i="7"/>
  <c r="H65" i="7"/>
  <c r="V64" i="7"/>
  <c r="U64" i="7"/>
  <c r="W64" i="7" s="1"/>
  <c r="T64" i="7"/>
  <c r="Q64" i="7"/>
  <c r="N64" i="7"/>
  <c r="K64" i="7"/>
  <c r="H64" i="7"/>
  <c r="V63" i="7"/>
  <c r="U63" i="7"/>
  <c r="W63" i="7" s="1"/>
  <c r="T63" i="7"/>
  <c r="Q63" i="7"/>
  <c r="N63" i="7"/>
  <c r="K63" i="7"/>
  <c r="H63" i="7"/>
  <c r="V62" i="7"/>
  <c r="U62" i="7"/>
  <c r="W62" i="7" s="1"/>
  <c r="T62" i="7"/>
  <c r="Q62" i="7"/>
  <c r="N62" i="7"/>
  <c r="K62" i="7"/>
  <c r="K61" i="7" s="1"/>
  <c r="H62" i="7"/>
  <c r="V61" i="7"/>
  <c r="U61" i="7"/>
  <c r="T61" i="7"/>
  <c r="S61" i="7"/>
  <c r="R61" i="7"/>
  <c r="Q61" i="7"/>
  <c r="P61" i="7"/>
  <c r="O61" i="7"/>
  <c r="N61" i="7"/>
  <c r="M61" i="7"/>
  <c r="L61" i="7"/>
  <c r="J61" i="7"/>
  <c r="I61" i="7"/>
  <c r="H61" i="7"/>
  <c r="G61" i="7"/>
  <c r="F61" i="7"/>
  <c r="W60" i="7"/>
  <c r="V60" i="7"/>
  <c r="U60" i="7"/>
  <c r="T60" i="7"/>
  <c r="Q60" i="7"/>
  <c r="N60" i="7"/>
  <c r="K60" i="7"/>
  <c r="H60" i="7"/>
  <c r="V59" i="7"/>
  <c r="T59" i="7"/>
  <c r="Q59" i="7"/>
  <c r="P135" i="7"/>
  <c r="O135" i="7"/>
  <c r="N59" i="7"/>
  <c r="K59" i="7"/>
  <c r="F59" i="7"/>
  <c r="U59" i="7" s="1"/>
  <c r="W58" i="7"/>
  <c r="V58" i="7"/>
  <c r="U58" i="7"/>
  <c r="T58" i="7"/>
  <c r="Q58" i="7"/>
  <c r="N58" i="7"/>
  <c r="K58" i="7"/>
  <c r="H58" i="7"/>
  <c r="W57" i="7"/>
  <c r="V57" i="7"/>
  <c r="U57" i="7"/>
  <c r="T57" i="7"/>
  <c r="Q57" i="7"/>
  <c r="N57" i="7"/>
  <c r="K57" i="7"/>
  <c r="H57" i="7"/>
  <c r="V56" i="7"/>
  <c r="U56" i="7"/>
  <c r="W56" i="7" s="1"/>
  <c r="T56" i="7"/>
  <c r="Q56" i="7"/>
  <c r="N56" i="7"/>
  <c r="K56" i="7"/>
  <c r="H56" i="7"/>
  <c r="W55" i="7"/>
  <c r="V55" i="7"/>
  <c r="U55" i="7"/>
  <c r="T55" i="7"/>
  <c r="Q55" i="7"/>
  <c r="Q54" i="7" s="1"/>
  <c r="N55" i="7"/>
  <c r="K55" i="7"/>
  <c r="H55" i="7"/>
  <c r="V54" i="7"/>
  <c r="S54" i="7"/>
  <c r="R54" i="7"/>
  <c r="P54" i="7"/>
  <c r="O54" i="7"/>
  <c r="O39" i="7" s="1"/>
  <c r="N54" i="7"/>
  <c r="M54" i="7"/>
  <c r="L54" i="7"/>
  <c r="K54" i="7"/>
  <c r="J54" i="7"/>
  <c r="I54" i="7"/>
  <c r="G54" i="7"/>
  <c r="F54" i="7"/>
  <c r="V53" i="7"/>
  <c r="U53" i="7"/>
  <c r="W53" i="7" s="1"/>
  <c r="T53" i="7"/>
  <c r="Q53" i="7"/>
  <c r="N53" i="7"/>
  <c r="K53" i="7"/>
  <c r="H53" i="7"/>
  <c r="V52" i="7"/>
  <c r="U52" i="7"/>
  <c r="W52" i="7" s="1"/>
  <c r="T52" i="7"/>
  <c r="Q52" i="7"/>
  <c r="N52" i="7"/>
  <c r="K52" i="7"/>
  <c r="H52" i="7"/>
  <c r="V51" i="7"/>
  <c r="U51" i="7"/>
  <c r="W51" i="7" s="1"/>
  <c r="T51" i="7"/>
  <c r="Q51" i="7"/>
  <c r="N51" i="7"/>
  <c r="K51" i="7"/>
  <c r="H51" i="7"/>
  <c r="V50" i="7"/>
  <c r="V47" i="7" s="1"/>
  <c r="U50" i="7"/>
  <c r="T50" i="7"/>
  <c r="Q50" i="7"/>
  <c r="Q47" i="7" s="1"/>
  <c r="N50" i="7"/>
  <c r="K50" i="7"/>
  <c r="H50" i="7"/>
  <c r="V49" i="7"/>
  <c r="U49" i="7"/>
  <c r="W49" i="7" s="1"/>
  <c r="T49" i="7"/>
  <c r="Q49" i="7"/>
  <c r="N49" i="7"/>
  <c r="K49" i="7"/>
  <c r="H49" i="7"/>
  <c r="V48" i="7"/>
  <c r="U48" i="7"/>
  <c r="W48" i="7" s="1"/>
  <c r="T48" i="7"/>
  <c r="Q48" i="7"/>
  <c r="N48" i="7"/>
  <c r="K48" i="7"/>
  <c r="H48" i="7"/>
  <c r="T47" i="7"/>
  <c r="S47" i="7"/>
  <c r="R47" i="7"/>
  <c r="P47" i="7"/>
  <c r="O47" i="7"/>
  <c r="N47" i="7"/>
  <c r="M47" i="7"/>
  <c r="L47" i="7"/>
  <c r="J47" i="7"/>
  <c r="I47" i="7"/>
  <c r="H47" i="7"/>
  <c r="G47" i="7"/>
  <c r="F47" i="7"/>
  <c r="W46" i="7"/>
  <c r="V46" i="7"/>
  <c r="U46" i="7"/>
  <c r="T46" i="7"/>
  <c r="Q46" i="7"/>
  <c r="N46" i="7"/>
  <c r="K46" i="7"/>
  <c r="H46" i="7"/>
  <c r="V45" i="7"/>
  <c r="W45" i="7" s="1"/>
  <c r="U45" i="7"/>
  <c r="T45" i="7"/>
  <c r="Q45" i="7"/>
  <c r="N45" i="7"/>
  <c r="K45" i="7"/>
  <c r="H45" i="7"/>
  <c r="W44" i="7"/>
  <c r="V44" i="7"/>
  <c r="U44" i="7"/>
  <c r="T44" i="7"/>
  <c r="Q44" i="7"/>
  <c r="N44" i="7"/>
  <c r="K44" i="7"/>
  <c r="H44" i="7"/>
  <c r="V43" i="7"/>
  <c r="U43" i="7"/>
  <c r="W43" i="7" s="1"/>
  <c r="T43" i="7"/>
  <c r="Q43" i="7"/>
  <c r="N43" i="7"/>
  <c r="K43" i="7"/>
  <c r="H43" i="7"/>
  <c r="W42" i="7"/>
  <c r="V42" i="7"/>
  <c r="U42" i="7"/>
  <c r="T42" i="7"/>
  <c r="Q42" i="7"/>
  <c r="N42" i="7"/>
  <c r="K42" i="7"/>
  <c r="H42" i="7"/>
  <c r="W41" i="7"/>
  <c r="V41" i="7"/>
  <c r="U41" i="7"/>
  <c r="T41" i="7"/>
  <c r="Q41" i="7"/>
  <c r="Q40" i="7" s="1"/>
  <c r="N41" i="7"/>
  <c r="K41" i="7"/>
  <c r="H41" i="7"/>
  <c r="S40" i="7"/>
  <c r="R40" i="7"/>
  <c r="P40" i="7"/>
  <c r="O40" i="7"/>
  <c r="N40" i="7"/>
  <c r="N39" i="7" s="1"/>
  <c r="M40" i="7"/>
  <c r="M39" i="7" s="1"/>
  <c r="L40" i="7"/>
  <c r="K40" i="7"/>
  <c r="J40" i="7"/>
  <c r="I40" i="7"/>
  <c r="I39" i="7" s="1"/>
  <c r="H40" i="7"/>
  <c r="G40" i="7"/>
  <c r="F40" i="7"/>
  <c r="F39" i="7" s="1"/>
  <c r="L39" i="7"/>
  <c r="G39" i="7"/>
  <c r="V38" i="7"/>
  <c r="U38" i="7"/>
  <c r="W38" i="7" s="1"/>
  <c r="T38" i="7"/>
  <c r="Q38" i="7"/>
  <c r="N38" i="7"/>
  <c r="K38" i="7"/>
  <c r="H38" i="7"/>
  <c r="V37" i="7"/>
  <c r="U37" i="7"/>
  <c r="W37" i="7" s="1"/>
  <c r="T37" i="7"/>
  <c r="Q37" i="7"/>
  <c r="N37" i="7"/>
  <c r="K37" i="7"/>
  <c r="H37" i="7"/>
  <c r="V36" i="7"/>
  <c r="U36" i="7"/>
  <c r="W36" i="7" s="1"/>
  <c r="T36" i="7"/>
  <c r="Q36" i="7"/>
  <c r="N36" i="7"/>
  <c r="K36" i="7"/>
  <c r="H36" i="7"/>
  <c r="V35" i="7"/>
  <c r="U35" i="7"/>
  <c r="W35" i="7" s="1"/>
  <c r="T35" i="7"/>
  <c r="Q35" i="7"/>
  <c r="N35" i="7"/>
  <c r="K35" i="7"/>
  <c r="H35" i="7"/>
  <c r="V34" i="7"/>
  <c r="U34" i="7"/>
  <c r="W34" i="7" s="1"/>
  <c r="T34" i="7"/>
  <c r="Q34" i="7"/>
  <c r="N34" i="7"/>
  <c r="K34" i="7"/>
  <c r="H34" i="7"/>
  <c r="V33" i="7"/>
  <c r="U33" i="7"/>
  <c r="T33" i="7"/>
  <c r="Q33" i="7"/>
  <c r="Q32" i="7" s="1"/>
  <c r="N33" i="7"/>
  <c r="K33" i="7"/>
  <c r="K32" i="7" s="1"/>
  <c r="H33" i="7"/>
  <c r="V32" i="7"/>
  <c r="U32" i="7"/>
  <c r="T32" i="7"/>
  <c r="S32" i="7"/>
  <c r="R32" i="7"/>
  <c r="P32" i="7"/>
  <c r="O32" i="7"/>
  <c r="N32" i="7"/>
  <c r="M32" i="7"/>
  <c r="L32" i="7"/>
  <c r="J32" i="7"/>
  <c r="I32" i="7"/>
  <c r="H32" i="7"/>
  <c r="G32" i="7"/>
  <c r="F32" i="7"/>
  <c r="W31" i="7"/>
  <c r="V31" i="7"/>
  <c r="U31" i="7"/>
  <c r="T31" i="7"/>
  <c r="Q31" i="7"/>
  <c r="N31" i="7"/>
  <c r="K31" i="7"/>
  <c r="H31" i="7"/>
  <c r="W30" i="7"/>
  <c r="V30" i="7"/>
  <c r="U30" i="7"/>
  <c r="T30" i="7"/>
  <c r="Q30" i="7"/>
  <c r="N30" i="7"/>
  <c r="K30" i="7"/>
  <c r="H30" i="7"/>
  <c r="V29" i="7"/>
  <c r="U29" i="7"/>
  <c r="W29" i="7" s="1"/>
  <c r="T29" i="7"/>
  <c r="Q29" i="7"/>
  <c r="N29" i="7"/>
  <c r="K29" i="7"/>
  <c r="H29" i="7"/>
  <c r="V28" i="7"/>
  <c r="U28" i="7"/>
  <c r="W28" i="7" s="1"/>
  <c r="T28" i="7"/>
  <c r="Q28" i="7"/>
  <c r="N28" i="7"/>
  <c r="K28" i="7"/>
  <c r="H28" i="7"/>
  <c r="V27" i="7"/>
  <c r="W27" i="7" s="1"/>
  <c r="U27" i="7"/>
  <c r="T27" i="7"/>
  <c r="Q27" i="7"/>
  <c r="N27" i="7"/>
  <c r="K27" i="7"/>
  <c r="H27" i="7"/>
  <c r="V26" i="7"/>
  <c r="U26" i="7"/>
  <c r="T26" i="7"/>
  <c r="Q26" i="7"/>
  <c r="Q25" i="7" s="1"/>
  <c r="N26" i="7"/>
  <c r="K26" i="7"/>
  <c r="H26" i="7"/>
  <c r="V25" i="7"/>
  <c r="S25" i="7"/>
  <c r="S24" i="7" s="1"/>
  <c r="R25" i="7"/>
  <c r="P25" i="7"/>
  <c r="P24" i="7" s="1"/>
  <c r="O25" i="7"/>
  <c r="O24" i="7" s="1"/>
  <c r="N25" i="7"/>
  <c r="M25" i="7"/>
  <c r="L25" i="7"/>
  <c r="L24" i="7" s="1"/>
  <c r="K25" i="7"/>
  <c r="J25" i="7"/>
  <c r="J24" i="7" s="1"/>
  <c r="I25" i="7"/>
  <c r="H25" i="7"/>
  <c r="H24" i="7" s="1"/>
  <c r="G25" i="7"/>
  <c r="F25" i="7"/>
  <c r="R24" i="7"/>
  <c r="N24" i="7"/>
  <c r="M24" i="7"/>
  <c r="I24" i="7"/>
  <c r="G24" i="7"/>
  <c r="F24" i="7"/>
  <c r="V23" i="7"/>
  <c r="U23" i="7"/>
  <c r="W23" i="7" s="1"/>
  <c r="T23" i="7"/>
  <c r="Q23" i="7"/>
  <c r="N23" i="7"/>
  <c r="K23" i="7"/>
  <c r="H23" i="7"/>
  <c r="V22" i="7"/>
  <c r="U22" i="7"/>
  <c r="W22" i="7" s="1"/>
  <c r="T22" i="7"/>
  <c r="Q22" i="7"/>
  <c r="N22" i="7"/>
  <c r="K22" i="7"/>
  <c r="H22" i="7"/>
  <c r="V21" i="7"/>
  <c r="U21" i="7"/>
  <c r="W21" i="7" s="1"/>
  <c r="T21" i="7"/>
  <c r="Q21" i="7"/>
  <c r="N21" i="7"/>
  <c r="K21" i="7"/>
  <c r="H21" i="7"/>
  <c r="V20" i="7"/>
  <c r="U20" i="7"/>
  <c r="W20" i="7" s="1"/>
  <c r="T20" i="7"/>
  <c r="Q20" i="7"/>
  <c r="N20" i="7"/>
  <c r="K20" i="7"/>
  <c r="H20" i="7"/>
  <c r="V19" i="7"/>
  <c r="U19" i="7"/>
  <c r="W19" i="7" s="1"/>
  <c r="T19" i="7"/>
  <c r="Q19" i="7"/>
  <c r="N19" i="7"/>
  <c r="K19" i="7"/>
  <c r="H19" i="7"/>
  <c r="V18" i="7"/>
  <c r="U18" i="7"/>
  <c r="W18" i="7" s="1"/>
  <c r="T18" i="7"/>
  <c r="Q18" i="7"/>
  <c r="N18" i="7"/>
  <c r="K18" i="7"/>
  <c r="K17" i="7" s="1"/>
  <c r="H18" i="7"/>
  <c r="V17" i="7"/>
  <c r="U17" i="7"/>
  <c r="T17" i="7"/>
  <c r="S17" i="7"/>
  <c r="R17" i="7"/>
  <c r="Q17" i="7"/>
  <c r="P17" i="7"/>
  <c r="O17" i="7"/>
  <c r="N17" i="7"/>
  <c r="M17" i="7"/>
  <c r="L17" i="7"/>
  <c r="J17" i="7"/>
  <c r="I17" i="7"/>
  <c r="H17" i="7"/>
  <c r="G17" i="7"/>
  <c r="F17" i="7"/>
  <c r="V16" i="7"/>
  <c r="V136" i="7" s="1"/>
  <c r="U16" i="7"/>
  <c r="U136" i="7" s="1"/>
  <c r="T16" i="7"/>
  <c r="Q16" i="7"/>
  <c r="N16" i="7"/>
  <c r="K16" i="7"/>
  <c r="H16" i="7"/>
  <c r="V15" i="7"/>
  <c r="U15" i="7"/>
  <c r="W15" i="7" s="1"/>
  <c r="T15" i="7"/>
  <c r="Q15" i="7"/>
  <c r="N15" i="7"/>
  <c r="K15" i="7"/>
  <c r="H15" i="7"/>
  <c r="V14" i="7"/>
  <c r="V134" i="7" s="1"/>
  <c r="U14" i="7"/>
  <c r="U134" i="7" s="1"/>
  <c r="T14" i="7"/>
  <c r="Q14" i="7"/>
  <c r="N14" i="7"/>
  <c r="K14" i="7"/>
  <c r="H14" i="7"/>
  <c r="V13" i="7"/>
  <c r="V133" i="7" s="1"/>
  <c r="U13" i="7"/>
  <c r="T13" i="7"/>
  <c r="Q13" i="7"/>
  <c r="N13" i="7"/>
  <c r="K13" i="7"/>
  <c r="H13" i="7"/>
  <c r="V12" i="7"/>
  <c r="U12" i="7"/>
  <c r="U132" i="7" s="1"/>
  <c r="T12" i="7"/>
  <c r="Q12" i="7"/>
  <c r="N12" i="7"/>
  <c r="K12" i="7"/>
  <c r="H12" i="7"/>
  <c r="V11" i="7"/>
  <c r="U11" i="7"/>
  <c r="U131" i="7" s="1"/>
  <c r="T11" i="7"/>
  <c r="Q11" i="7"/>
  <c r="Q10" i="7" s="1"/>
  <c r="Q9" i="7" s="1"/>
  <c r="N11" i="7"/>
  <c r="K11" i="7"/>
  <c r="K10" i="7" s="1"/>
  <c r="H11" i="7"/>
  <c r="V10" i="7"/>
  <c r="V9" i="7" s="1"/>
  <c r="U10" i="7"/>
  <c r="U9" i="7" s="1"/>
  <c r="T10" i="7"/>
  <c r="S10" i="7"/>
  <c r="R10" i="7"/>
  <c r="R9" i="7" s="1"/>
  <c r="P10" i="7"/>
  <c r="O10" i="7"/>
  <c r="N10" i="7"/>
  <c r="N9" i="7" s="1"/>
  <c r="M10" i="7"/>
  <c r="M9" i="7" s="1"/>
  <c r="L10" i="7"/>
  <c r="J10" i="7"/>
  <c r="J9" i="7" s="1"/>
  <c r="I10" i="7"/>
  <c r="I9" i="7" s="1"/>
  <c r="H10" i="7"/>
  <c r="G10" i="7"/>
  <c r="F10" i="7"/>
  <c r="F9" i="7" s="1"/>
  <c r="T9" i="7"/>
  <c r="S9" i="7"/>
  <c r="P9" i="7"/>
  <c r="O9" i="7"/>
  <c r="L9" i="7"/>
  <c r="H9" i="7"/>
  <c r="G9" i="7"/>
  <c r="R189" i="6"/>
  <c r="Q189" i="6"/>
  <c r="O189" i="6"/>
  <c r="N189" i="6"/>
  <c r="M189" i="6"/>
  <c r="L189" i="6"/>
  <c r="K189" i="6"/>
  <c r="I189" i="6"/>
  <c r="H189" i="6"/>
  <c r="F189" i="6"/>
  <c r="E189" i="6"/>
  <c r="R188" i="6"/>
  <c r="Q188" i="6"/>
  <c r="O188" i="6"/>
  <c r="N188" i="6"/>
  <c r="P188" i="6" s="1"/>
  <c r="L188" i="6"/>
  <c r="K188" i="6"/>
  <c r="I188" i="6"/>
  <c r="H188" i="6"/>
  <c r="J188" i="6" s="1"/>
  <c r="F188" i="6"/>
  <c r="E188" i="6"/>
  <c r="S187" i="6"/>
  <c r="R187" i="6"/>
  <c r="Q187" i="6"/>
  <c r="O187" i="6"/>
  <c r="N187" i="6"/>
  <c r="P187" i="6" s="1"/>
  <c r="L187" i="6"/>
  <c r="K187" i="6"/>
  <c r="M187" i="6" s="1"/>
  <c r="J187" i="6"/>
  <c r="I187" i="6"/>
  <c r="H187" i="6"/>
  <c r="G187" i="6"/>
  <c r="F187" i="6"/>
  <c r="E187" i="6"/>
  <c r="R186" i="6"/>
  <c r="Q186" i="6"/>
  <c r="O186" i="6"/>
  <c r="N186" i="6"/>
  <c r="L186" i="6"/>
  <c r="K186" i="6"/>
  <c r="I186" i="6"/>
  <c r="H186" i="6"/>
  <c r="F186" i="6"/>
  <c r="E186" i="6"/>
  <c r="R185" i="6"/>
  <c r="Q185" i="6"/>
  <c r="O185" i="6"/>
  <c r="N185" i="6"/>
  <c r="P185" i="6" s="1"/>
  <c r="L185" i="6"/>
  <c r="K185" i="6"/>
  <c r="I185" i="6"/>
  <c r="H185" i="6"/>
  <c r="F185" i="6"/>
  <c r="E185" i="6"/>
  <c r="R184" i="6"/>
  <c r="Q184" i="6"/>
  <c r="O184" i="6"/>
  <c r="O190" i="6" s="1"/>
  <c r="N184" i="6"/>
  <c r="P184" i="6" s="1"/>
  <c r="L184" i="6"/>
  <c r="K184" i="6"/>
  <c r="I184" i="6"/>
  <c r="H184" i="6"/>
  <c r="F184" i="6"/>
  <c r="G184" i="6" s="1"/>
  <c r="E184" i="6"/>
  <c r="V177" i="6"/>
  <c r="U177" i="6"/>
  <c r="T177" i="6"/>
  <c r="S177" i="6"/>
  <c r="P177" i="6"/>
  <c r="M177" i="6"/>
  <c r="J177" i="6"/>
  <c r="G177" i="6"/>
  <c r="V176" i="6"/>
  <c r="U176" i="6"/>
  <c r="T176" i="6"/>
  <c r="S176" i="6"/>
  <c r="P176" i="6"/>
  <c r="M176" i="6"/>
  <c r="J176" i="6"/>
  <c r="G176" i="6"/>
  <c r="V175" i="6"/>
  <c r="U175" i="6"/>
  <c r="T175" i="6"/>
  <c r="S175" i="6"/>
  <c r="P175" i="6"/>
  <c r="M175" i="6"/>
  <c r="J175" i="6"/>
  <c r="G175" i="6"/>
  <c r="V174" i="6"/>
  <c r="U174" i="6"/>
  <c r="T174" i="6"/>
  <c r="T171" i="6" s="1"/>
  <c r="S174" i="6"/>
  <c r="P174" i="6"/>
  <c r="M174" i="6"/>
  <c r="J174" i="6"/>
  <c r="G174" i="6"/>
  <c r="V173" i="6"/>
  <c r="U173" i="6"/>
  <c r="T173" i="6"/>
  <c r="S173" i="6"/>
  <c r="P173" i="6"/>
  <c r="P171" i="6" s="1"/>
  <c r="M173" i="6"/>
  <c r="J173" i="6"/>
  <c r="G173" i="6"/>
  <c r="U172" i="6"/>
  <c r="V172" i="6" s="1"/>
  <c r="V171" i="6" s="1"/>
  <c r="T172" i="6"/>
  <c r="S172" i="6"/>
  <c r="P172" i="6"/>
  <c r="M172" i="6"/>
  <c r="M171" i="6" s="1"/>
  <c r="J172" i="6"/>
  <c r="G172" i="6"/>
  <c r="R171" i="6"/>
  <c r="Q171" i="6"/>
  <c r="O171" i="6"/>
  <c r="N171" i="6"/>
  <c r="L171" i="6"/>
  <c r="K171" i="6"/>
  <c r="J171" i="6"/>
  <c r="I171" i="6"/>
  <c r="H171" i="6"/>
  <c r="G171" i="6"/>
  <c r="F171" i="6"/>
  <c r="E171" i="6"/>
  <c r="U170" i="6"/>
  <c r="T170" i="6"/>
  <c r="V170" i="6" s="1"/>
  <c r="S170" i="6"/>
  <c r="P170" i="6"/>
  <c r="M170" i="6"/>
  <c r="J170" i="6"/>
  <c r="G170" i="6"/>
  <c r="U169" i="6"/>
  <c r="T169" i="6"/>
  <c r="V169" i="6" s="1"/>
  <c r="S169" i="6"/>
  <c r="P169" i="6"/>
  <c r="M169" i="6"/>
  <c r="J169" i="6"/>
  <c r="G169" i="6"/>
  <c r="U168" i="6"/>
  <c r="T168" i="6"/>
  <c r="V168" i="6" s="1"/>
  <c r="S168" i="6"/>
  <c r="P168" i="6"/>
  <c r="M168" i="6"/>
  <c r="J168" i="6"/>
  <c r="G168" i="6"/>
  <c r="U167" i="6"/>
  <c r="T167" i="6"/>
  <c r="V167" i="6" s="1"/>
  <c r="S167" i="6"/>
  <c r="P167" i="6"/>
  <c r="M167" i="6"/>
  <c r="J167" i="6"/>
  <c r="G167" i="6"/>
  <c r="U166" i="6"/>
  <c r="T166" i="6"/>
  <c r="V166" i="6" s="1"/>
  <c r="S166" i="6"/>
  <c r="P166" i="6"/>
  <c r="M166" i="6"/>
  <c r="J166" i="6"/>
  <c r="G166" i="6"/>
  <c r="U165" i="6"/>
  <c r="T165" i="6"/>
  <c r="V165" i="6" s="1"/>
  <c r="S165" i="6"/>
  <c r="P165" i="6"/>
  <c r="M165" i="6"/>
  <c r="J165" i="6"/>
  <c r="J164" i="6" s="1"/>
  <c r="G165" i="6"/>
  <c r="U164" i="6"/>
  <c r="T164" i="6"/>
  <c r="S164" i="6"/>
  <c r="R164" i="6"/>
  <c r="Q164" i="6"/>
  <c r="P164" i="6"/>
  <c r="O164" i="6"/>
  <c r="N164" i="6"/>
  <c r="M164" i="6"/>
  <c r="L164" i="6"/>
  <c r="K164" i="6"/>
  <c r="I164" i="6"/>
  <c r="H164" i="6"/>
  <c r="G164" i="6"/>
  <c r="F164" i="6"/>
  <c r="E164" i="6"/>
  <c r="V163" i="6"/>
  <c r="U163" i="6"/>
  <c r="T163" i="6"/>
  <c r="S163" i="6"/>
  <c r="S157" i="6" s="1"/>
  <c r="S149" i="6" s="1"/>
  <c r="P163" i="6"/>
  <c r="M163" i="6"/>
  <c r="J163" i="6"/>
  <c r="G163" i="6"/>
  <c r="G157" i="6" s="1"/>
  <c r="U162" i="6"/>
  <c r="T162" i="6"/>
  <c r="S162" i="6"/>
  <c r="P162" i="6"/>
  <c r="M162" i="6"/>
  <c r="J162" i="6"/>
  <c r="J157" i="6" s="1"/>
  <c r="G162" i="6"/>
  <c r="V161" i="6"/>
  <c r="U161" i="6"/>
  <c r="T161" i="6"/>
  <c r="S161" i="6"/>
  <c r="P161" i="6"/>
  <c r="M161" i="6"/>
  <c r="J161" i="6"/>
  <c r="G161" i="6"/>
  <c r="V160" i="6"/>
  <c r="U160" i="6"/>
  <c r="T160" i="6"/>
  <c r="S160" i="6"/>
  <c r="P160" i="6"/>
  <c r="M160" i="6"/>
  <c r="J160" i="6"/>
  <c r="G160" i="6"/>
  <c r="V159" i="6"/>
  <c r="U159" i="6"/>
  <c r="T159" i="6"/>
  <c r="S159" i="6"/>
  <c r="P159" i="6"/>
  <c r="M159" i="6"/>
  <c r="J159" i="6"/>
  <c r="G159" i="6"/>
  <c r="V158" i="6"/>
  <c r="U158" i="6"/>
  <c r="T158" i="6"/>
  <c r="S158" i="6"/>
  <c r="P158" i="6"/>
  <c r="M158" i="6"/>
  <c r="M157" i="6" s="1"/>
  <c r="J158" i="6"/>
  <c r="G158" i="6"/>
  <c r="U157" i="6"/>
  <c r="R157" i="6"/>
  <c r="Q157" i="6"/>
  <c r="P157" i="6"/>
  <c r="O157" i="6"/>
  <c r="N157" i="6"/>
  <c r="L157" i="6"/>
  <c r="K157" i="6"/>
  <c r="I157" i="6"/>
  <c r="H157" i="6"/>
  <c r="F157" i="6"/>
  <c r="E157" i="6"/>
  <c r="V156" i="6"/>
  <c r="U156" i="6"/>
  <c r="T156" i="6"/>
  <c r="S156" i="6"/>
  <c r="P156" i="6"/>
  <c r="M156" i="6"/>
  <c r="J156" i="6"/>
  <c r="G156" i="6"/>
  <c r="U155" i="6"/>
  <c r="T155" i="6"/>
  <c r="S155" i="6"/>
  <c r="P155" i="6"/>
  <c r="M155" i="6"/>
  <c r="J155" i="6"/>
  <c r="J150" i="6" s="1"/>
  <c r="G155" i="6"/>
  <c r="U154" i="6"/>
  <c r="T154" i="6"/>
  <c r="V154" i="6" s="1"/>
  <c r="S154" i="6"/>
  <c r="P154" i="6"/>
  <c r="M154" i="6"/>
  <c r="J154" i="6"/>
  <c r="G154" i="6"/>
  <c r="U153" i="6"/>
  <c r="T153" i="6"/>
  <c r="V153" i="6" s="1"/>
  <c r="S153" i="6"/>
  <c r="P153" i="6"/>
  <c r="M153" i="6"/>
  <c r="J153" i="6"/>
  <c r="G153" i="6"/>
  <c r="U152" i="6"/>
  <c r="T152" i="6"/>
  <c r="V152" i="6" s="1"/>
  <c r="S152" i="6"/>
  <c r="P152" i="6"/>
  <c r="M152" i="6"/>
  <c r="J152" i="6"/>
  <c r="G152" i="6"/>
  <c r="U151" i="6"/>
  <c r="U150" i="6" s="1"/>
  <c r="U149" i="6" s="1"/>
  <c r="T151" i="6"/>
  <c r="V151" i="6" s="1"/>
  <c r="S151" i="6"/>
  <c r="P151" i="6"/>
  <c r="M151" i="6"/>
  <c r="M150" i="6" s="1"/>
  <c r="M149" i="6" s="1"/>
  <c r="J151" i="6"/>
  <c r="G151" i="6"/>
  <c r="T150" i="6"/>
  <c r="S150" i="6"/>
  <c r="R150" i="6"/>
  <c r="Q150" i="6"/>
  <c r="P150" i="6"/>
  <c r="P149" i="6" s="1"/>
  <c r="O150" i="6"/>
  <c r="O149" i="6" s="1"/>
  <c r="N150" i="6"/>
  <c r="L150" i="6"/>
  <c r="L149" i="6" s="1"/>
  <c r="K150" i="6"/>
  <c r="K149" i="6" s="1"/>
  <c r="I150" i="6"/>
  <c r="H150" i="6"/>
  <c r="G150" i="6"/>
  <c r="F150" i="6"/>
  <c r="F149" i="6" s="1"/>
  <c r="E150" i="6"/>
  <c r="R149" i="6"/>
  <c r="Q149" i="6"/>
  <c r="N149" i="6"/>
  <c r="I149" i="6"/>
  <c r="E149" i="6"/>
  <c r="V148" i="6"/>
  <c r="U148" i="6"/>
  <c r="T148" i="6"/>
  <c r="S148" i="6"/>
  <c r="P148" i="6"/>
  <c r="M148" i="6"/>
  <c r="J148" i="6"/>
  <c r="G148" i="6"/>
  <c r="U147" i="6"/>
  <c r="T147" i="6"/>
  <c r="S147" i="6"/>
  <c r="P147" i="6"/>
  <c r="M147" i="6"/>
  <c r="J147" i="6"/>
  <c r="G147" i="6"/>
  <c r="V146" i="6"/>
  <c r="U146" i="6"/>
  <c r="T146" i="6"/>
  <c r="S146" i="6"/>
  <c r="P146" i="6"/>
  <c r="M146" i="6"/>
  <c r="J146" i="6"/>
  <c r="G146" i="6"/>
  <c r="U145" i="6"/>
  <c r="T145" i="6"/>
  <c r="S145" i="6"/>
  <c r="P145" i="6"/>
  <c r="M145" i="6"/>
  <c r="J145" i="6"/>
  <c r="G145" i="6"/>
  <c r="U144" i="6"/>
  <c r="T144" i="6"/>
  <c r="S144" i="6"/>
  <c r="P144" i="6"/>
  <c r="M144" i="6"/>
  <c r="J144" i="6"/>
  <c r="G144" i="6"/>
  <c r="U143" i="6"/>
  <c r="V143" i="6" s="1"/>
  <c r="T143" i="6"/>
  <c r="S143" i="6"/>
  <c r="P143" i="6"/>
  <c r="P142" i="6" s="1"/>
  <c r="M143" i="6"/>
  <c r="J143" i="6"/>
  <c r="G143" i="6"/>
  <c r="G142" i="6" s="1"/>
  <c r="R142" i="6"/>
  <c r="Q142" i="6"/>
  <c r="O142" i="6"/>
  <c r="N142" i="6"/>
  <c r="L142" i="6"/>
  <c r="K142" i="6"/>
  <c r="I142" i="6"/>
  <c r="H142" i="6"/>
  <c r="F142" i="6"/>
  <c r="E142" i="6"/>
  <c r="U141" i="6"/>
  <c r="V141" i="6" s="1"/>
  <c r="T141" i="6"/>
  <c r="S141" i="6"/>
  <c r="P141" i="6"/>
  <c r="M141" i="6"/>
  <c r="J141" i="6"/>
  <c r="G141" i="6"/>
  <c r="U140" i="6"/>
  <c r="T140" i="6"/>
  <c r="V140" i="6" s="1"/>
  <c r="S140" i="6"/>
  <c r="P140" i="6"/>
  <c r="M140" i="6"/>
  <c r="J140" i="6"/>
  <c r="G140" i="6"/>
  <c r="V139" i="6"/>
  <c r="U139" i="6"/>
  <c r="T139" i="6"/>
  <c r="S139" i="6"/>
  <c r="P139" i="6"/>
  <c r="M139" i="6"/>
  <c r="J139" i="6"/>
  <c r="G139" i="6"/>
  <c r="U138" i="6"/>
  <c r="V138" i="6" s="1"/>
  <c r="T138" i="6"/>
  <c r="S138" i="6"/>
  <c r="P138" i="6"/>
  <c r="M138" i="6"/>
  <c r="J138" i="6"/>
  <c r="G138" i="6"/>
  <c r="V137" i="6"/>
  <c r="U137" i="6"/>
  <c r="T137" i="6"/>
  <c r="S137" i="6"/>
  <c r="P137" i="6"/>
  <c r="P135" i="6" s="1"/>
  <c r="M137" i="6"/>
  <c r="J137" i="6"/>
  <c r="G137" i="6"/>
  <c r="U136" i="6"/>
  <c r="V136" i="6" s="1"/>
  <c r="T136" i="6"/>
  <c r="T135" i="6" s="1"/>
  <c r="S136" i="6"/>
  <c r="P136" i="6"/>
  <c r="M136" i="6"/>
  <c r="J136" i="6"/>
  <c r="J135" i="6" s="1"/>
  <c r="G136" i="6"/>
  <c r="R135" i="6"/>
  <c r="Q135" i="6"/>
  <c r="O135" i="6"/>
  <c r="N135" i="6"/>
  <c r="L135" i="6"/>
  <c r="K135" i="6"/>
  <c r="I135" i="6"/>
  <c r="H135" i="6"/>
  <c r="F135" i="6"/>
  <c r="E135" i="6"/>
  <c r="V134" i="6"/>
  <c r="U134" i="6"/>
  <c r="T134" i="6"/>
  <c r="S134" i="6"/>
  <c r="P134" i="6"/>
  <c r="M134" i="6"/>
  <c r="J134" i="6"/>
  <c r="G134" i="6"/>
  <c r="U133" i="6"/>
  <c r="T133" i="6"/>
  <c r="S133" i="6"/>
  <c r="P133" i="6"/>
  <c r="M133" i="6"/>
  <c r="J133" i="6"/>
  <c r="G133" i="6"/>
  <c r="U132" i="6"/>
  <c r="T132" i="6"/>
  <c r="V132" i="6" s="1"/>
  <c r="S132" i="6"/>
  <c r="P132" i="6"/>
  <c r="M132" i="6"/>
  <c r="J132" i="6"/>
  <c r="G132" i="6"/>
  <c r="U131" i="6"/>
  <c r="T131" i="6"/>
  <c r="V131" i="6" s="1"/>
  <c r="S131" i="6"/>
  <c r="P131" i="6"/>
  <c r="M131" i="6"/>
  <c r="J131" i="6"/>
  <c r="G131" i="6"/>
  <c r="U130" i="6"/>
  <c r="T130" i="6"/>
  <c r="S130" i="6"/>
  <c r="P130" i="6"/>
  <c r="M130" i="6"/>
  <c r="J130" i="6"/>
  <c r="G130" i="6"/>
  <c r="U129" i="6"/>
  <c r="V129" i="6" s="1"/>
  <c r="T129" i="6"/>
  <c r="S129" i="6"/>
  <c r="P129" i="6"/>
  <c r="P128" i="6" s="1"/>
  <c r="P127" i="6" s="1"/>
  <c r="M129" i="6"/>
  <c r="J129" i="6"/>
  <c r="G129" i="6"/>
  <c r="G128" i="6" s="1"/>
  <c r="R128" i="6"/>
  <c r="Q128" i="6"/>
  <c r="Q127" i="6" s="1"/>
  <c r="O128" i="6"/>
  <c r="O127" i="6" s="1"/>
  <c r="N128" i="6"/>
  <c r="L128" i="6"/>
  <c r="K128" i="6"/>
  <c r="I128" i="6"/>
  <c r="H128" i="6"/>
  <c r="H127" i="6" s="1"/>
  <c r="F128" i="6"/>
  <c r="E128" i="6"/>
  <c r="E127" i="6" s="1"/>
  <c r="N127" i="6"/>
  <c r="K127" i="6"/>
  <c r="F127" i="6"/>
  <c r="U126" i="6"/>
  <c r="T126" i="6"/>
  <c r="V126" i="6" s="1"/>
  <c r="S126" i="6"/>
  <c r="P126" i="6"/>
  <c r="M126" i="6"/>
  <c r="J126" i="6"/>
  <c r="G126" i="6"/>
  <c r="U125" i="6"/>
  <c r="T125" i="6"/>
  <c r="V125" i="6" s="1"/>
  <c r="S125" i="6"/>
  <c r="P125" i="6"/>
  <c r="M125" i="6"/>
  <c r="J125" i="6"/>
  <c r="G125" i="6"/>
  <c r="U124" i="6"/>
  <c r="T124" i="6"/>
  <c r="V124" i="6" s="1"/>
  <c r="S124" i="6"/>
  <c r="P124" i="6"/>
  <c r="M124" i="6"/>
  <c r="J124" i="6"/>
  <c r="G124" i="6"/>
  <c r="U123" i="6"/>
  <c r="U120" i="6" s="1"/>
  <c r="T123" i="6"/>
  <c r="V123" i="6" s="1"/>
  <c r="S123" i="6"/>
  <c r="P123" i="6"/>
  <c r="M123" i="6"/>
  <c r="J123" i="6"/>
  <c r="G123" i="6"/>
  <c r="G120" i="6" s="1"/>
  <c r="U122" i="6"/>
  <c r="T122" i="6"/>
  <c r="V122" i="6" s="1"/>
  <c r="S122" i="6"/>
  <c r="P122" i="6"/>
  <c r="M122" i="6"/>
  <c r="J122" i="6"/>
  <c r="G122" i="6"/>
  <c r="U121" i="6"/>
  <c r="T121" i="6"/>
  <c r="V121" i="6" s="1"/>
  <c r="S121" i="6"/>
  <c r="P121" i="6"/>
  <c r="P120" i="6" s="1"/>
  <c r="M121" i="6"/>
  <c r="J121" i="6"/>
  <c r="G121" i="6"/>
  <c r="S120" i="6"/>
  <c r="R120" i="6"/>
  <c r="Q120" i="6"/>
  <c r="O120" i="6"/>
  <c r="N120" i="6"/>
  <c r="L120" i="6"/>
  <c r="K120" i="6"/>
  <c r="J120" i="6"/>
  <c r="I120" i="6"/>
  <c r="H120" i="6"/>
  <c r="F120" i="6"/>
  <c r="E120" i="6"/>
  <c r="U119" i="6"/>
  <c r="V119" i="6" s="1"/>
  <c r="T119" i="6"/>
  <c r="S119" i="6"/>
  <c r="P119" i="6"/>
  <c r="M119" i="6"/>
  <c r="J119" i="6"/>
  <c r="G119" i="6"/>
  <c r="U118" i="6"/>
  <c r="V118" i="6" s="1"/>
  <c r="T118" i="6"/>
  <c r="S118" i="6"/>
  <c r="P118" i="6"/>
  <c r="M118" i="6"/>
  <c r="J118" i="6"/>
  <c r="G118" i="6"/>
  <c r="U117" i="6"/>
  <c r="V117" i="6" s="1"/>
  <c r="T117" i="6"/>
  <c r="S117" i="6"/>
  <c r="P117" i="6"/>
  <c r="M117" i="6"/>
  <c r="J117" i="6"/>
  <c r="G117" i="6"/>
  <c r="U116" i="6"/>
  <c r="V116" i="6" s="1"/>
  <c r="T116" i="6"/>
  <c r="S116" i="6"/>
  <c r="P116" i="6"/>
  <c r="M116" i="6"/>
  <c r="J116" i="6"/>
  <c r="G116" i="6"/>
  <c r="U115" i="6"/>
  <c r="V115" i="6" s="1"/>
  <c r="T115" i="6"/>
  <c r="S115" i="6"/>
  <c r="P115" i="6"/>
  <c r="M115" i="6"/>
  <c r="J115" i="6"/>
  <c r="G115" i="6"/>
  <c r="U114" i="6"/>
  <c r="V114" i="6" s="1"/>
  <c r="T114" i="6"/>
  <c r="S114" i="6"/>
  <c r="P114" i="6"/>
  <c r="P113" i="6" s="1"/>
  <c r="M114" i="6"/>
  <c r="J114" i="6"/>
  <c r="G114" i="6"/>
  <c r="U113" i="6"/>
  <c r="T113" i="6"/>
  <c r="S113" i="6"/>
  <c r="R113" i="6"/>
  <c r="Q113" i="6"/>
  <c r="O113" i="6"/>
  <c r="O98" i="6" s="1"/>
  <c r="N113" i="6"/>
  <c r="M113" i="6"/>
  <c r="L113" i="6"/>
  <c r="K113" i="6"/>
  <c r="J113" i="6"/>
  <c r="I113" i="6"/>
  <c r="H113" i="6"/>
  <c r="G113" i="6"/>
  <c r="F113" i="6"/>
  <c r="E113" i="6"/>
  <c r="U112" i="6"/>
  <c r="T112" i="6"/>
  <c r="V112" i="6" s="1"/>
  <c r="S112" i="6"/>
  <c r="S106" i="6" s="1"/>
  <c r="P112" i="6"/>
  <c r="M112" i="6"/>
  <c r="J112" i="6"/>
  <c r="J106" i="6" s="1"/>
  <c r="G112" i="6"/>
  <c r="U111" i="6"/>
  <c r="T111" i="6"/>
  <c r="V111" i="6" s="1"/>
  <c r="S111" i="6"/>
  <c r="P111" i="6"/>
  <c r="M111" i="6"/>
  <c r="J111" i="6"/>
  <c r="G111" i="6"/>
  <c r="U110" i="6"/>
  <c r="T110" i="6"/>
  <c r="V110" i="6" s="1"/>
  <c r="S110" i="6"/>
  <c r="P110" i="6"/>
  <c r="M110" i="6"/>
  <c r="J110" i="6"/>
  <c r="G110" i="6"/>
  <c r="U109" i="6"/>
  <c r="T109" i="6"/>
  <c r="V109" i="6" s="1"/>
  <c r="S109" i="6"/>
  <c r="P109" i="6"/>
  <c r="M109" i="6"/>
  <c r="J109" i="6"/>
  <c r="G109" i="6"/>
  <c r="U108" i="6"/>
  <c r="T108" i="6"/>
  <c r="V108" i="6" s="1"/>
  <c r="S108" i="6"/>
  <c r="P108" i="6"/>
  <c r="M108" i="6"/>
  <c r="J108" i="6"/>
  <c r="G108" i="6"/>
  <c r="U107" i="6"/>
  <c r="T107" i="6"/>
  <c r="V107" i="6" s="1"/>
  <c r="S107" i="6"/>
  <c r="P107" i="6"/>
  <c r="M107" i="6"/>
  <c r="J107" i="6"/>
  <c r="G107" i="6"/>
  <c r="U106" i="6"/>
  <c r="R106" i="6"/>
  <c r="Q106" i="6"/>
  <c r="P106" i="6"/>
  <c r="O106" i="6"/>
  <c r="N106" i="6"/>
  <c r="M106" i="6"/>
  <c r="L106" i="6"/>
  <c r="K106" i="6"/>
  <c r="I106" i="6"/>
  <c r="H106" i="6"/>
  <c r="G106" i="6"/>
  <c r="F106" i="6"/>
  <c r="E106" i="6"/>
  <c r="U105" i="6"/>
  <c r="T105" i="6"/>
  <c r="S105" i="6"/>
  <c r="P105" i="6"/>
  <c r="M105" i="6"/>
  <c r="J105" i="6"/>
  <c r="G105" i="6"/>
  <c r="G99" i="6" s="1"/>
  <c r="G98" i="6" s="1"/>
  <c r="U104" i="6"/>
  <c r="T104" i="6"/>
  <c r="V104" i="6" s="1"/>
  <c r="S104" i="6"/>
  <c r="P104" i="6"/>
  <c r="M104" i="6"/>
  <c r="J104" i="6"/>
  <c r="G104" i="6"/>
  <c r="V103" i="6"/>
  <c r="U103" i="6"/>
  <c r="T103" i="6"/>
  <c r="S103" i="6"/>
  <c r="P103" i="6"/>
  <c r="M103" i="6"/>
  <c r="J103" i="6"/>
  <c r="G103" i="6"/>
  <c r="U102" i="6"/>
  <c r="V102" i="6" s="1"/>
  <c r="T102" i="6"/>
  <c r="S102" i="6"/>
  <c r="P102" i="6"/>
  <c r="M102" i="6"/>
  <c r="J102" i="6"/>
  <c r="G102" i="6"/>
  <c r="V101" i="6"/>
  <c r="U101" i="6"/>
  <c r="T101" i="6"/>
  <c r="S101" i="6"/>
  <c r="P101" i="6"/>
  <c r="M101" i="6"/>
  <c r="J101" i="6"/>
  <c r="G101" i="6"/>
  <c r="V100" i="6"/>
  <c r="U100" i="6"/>
  <c r="T100" i="6"/>
  <c r="S100" i="6"/>
  <c r="P100" i="6"/>
  <c r="M100" i="6"/>
  <c r="J100" i="6"/>
  <c r="G100" i="6"/>
  <c r="R99" i="6"/>
  <c r="Q99" i="6"/>
  <c r="O99" i="6"/>
  <c r="N99" i="6"/>
  <c r="N98" i="6" s="1"/>
  <c r="L99" i="6"/>
  <c r="K99" i="6"/>
  <c r="I99" i="6"/>
  <c r="H99" i="6"/>
  <c r="F99" i="6"/>
  <c r="E99" i="6"/>
  <c r="L98" i="6"/>
  <c r="I98" i="6"/>
  <c r="E98" i="6"/>
  <c r="U97" i="6"/>
  <c r="T97" i="6"/>
  <c r="S97" i="6"/>
  <c r="P97" i="6"/>
  <c r="M97" i="6"/>
  <c r="J97" i="6"/>
  <c r="G97" i="6"/>
  <c r="U96" i="6"/>
  <c r="T96" i="6"/>
  <c r="V96" i="6" s="1"/>
  <c r="S96" i="6"/>
  <c r="P96" i="6"/>
  <c r="M96" i="6"/>
  <c r="J96" i="6"/>
  <c r="G96" i="6"/>
  <c r="U95" i="6"/>
  <c r="T95" i="6"/>
  <c r="V95" i="6" s="1"/>
  <c r="S95" i="6"/>
  <c r="P95" i="6"/>
  <c r="M95" i="6"/>
  <c r="J95" i="6"/>
  <c r="G95" i="6"/>
  <c r="U94" i="6"/>
  <c r="T94" i="6"/>
  <c r="V94" i="6" s="1"/>
  <c r="S94" i="6"/>
  <c r="P94" i="6"/>
  <c r="M94" i="6"/>
  <c r="J94" i="6"/>
  <c r="G94" i="6"/>
  <c r="U93" i="6"/>
  <c r="T93" i="6"/>
  <c r="S93" i="6"/>
  <c r="P93" i="6"/>
  <c r="M93" i="6"/>
  <c r="J93" i="6"/>
  <c r="G93" i="6"/>
  <c r="U92" i="6"/>
  <c r="U91" i="6" s="1"/>
  <c r="T92" i="6"/>
  <c r="V92" i="6" s="1"/>
  <c r="S92" i="6"/>
  <c r="P92" i="6"/>
  <c r="M92" i="6"/>
  <c r="M91" i="6" s="1"/>
  <c r="J92" i="6"/>
  <c r="G92" i="6"/>
  <c r="T91" i="6"/>
  <c r="S91" i="6"/>
  <c r="S62" i="6" s="1"/>
  <c r="R91" i="6"/>
  <c r="Q91" i="6"/>
  <c r="P91" i="6"/>
  <c r="O91" i="6"/>
  <c r="O62" i="6" s="1"/>
  <c r="N91" i="6"/>
  <c r="L91" i="6"/>
  <c r="K91" i="6"/>
  <c r="K62" i="6" s="1"/>
  <c r="J91" i="6"/>
  <c r="I91" i="6"/>
  <c r="H91" i="6"/>
  <c r="G91" i="6"/>
  <c r="F91" i="6"/>
  <c r="E91" i="6"/>
  <c r="U90" i="6"/>
  <c r="V90" i="6" s="1"/>
  <c r="T90" i="6"/>
  <c r="S90" i="6"/>
  <c r="P90" i="6"/>
  <c r="J90" i="6"/>
  <c r="G90" i="6"/>
  <c r="U89" i="6"/>
  <c r="T89" i="6"/>
  <c r="V89" i="6" s="1"/>
  <c r="S89" i="6"/>
  <c r="P89" i="6"/>
  <c r="J89" i="6"/>
  <c r="G89" i="6"/>
  <c r="U88" i="6"/>
  <c r="U84" i="6" s="1"/>
  <c r="T88" i="6"/>
  <c r="S88" i="6"/>
  <c r="P88" i="6"/>
  <c r="J88" i="6"/>
  <c r="G88" i="6"/>
  <c r="U87" i="6"/>
  <c r="T87" i="6"/>
  <c r="V87" i="6" s="1"/>
  <c r="S87" i="6"/>
  <c r="P87" i="6"/>
  <c r="J87" i="6"/>
  <c r="G87" i="6"/>
  <c r="G84" i="6" s="1"/>
  <c r="G62" i="6" s="1"/>
  <c r="U86" i="6"/>
  <c r="T86" i="6"/>
  <c r="V86" i="6" s="1"/>
  <c r="S86" i="6"/>
  <c r="P86" i="6"/>
  <c r="J86" i="6"/>
  <c r="G86" i="6"/>
  <c r="V85" i="6"/>
  <c r="U85" i="6"/>
  <c r="T85" i="6"/>
  <c r="S85" i="6"/>
  <c r="P85" i="6"/>
  <c r="P84" i="6" s="1"/>
  <c r="J85" i="6"/>
  <c r="G85" i="6"/>
  <c r="S84" i="6"/>
  <c r="R84" i="6"/>
  <c r="Q84" i="6"/>
  <c r="O84" i="6"/>
  <c r="N84" i="6"/>
  <c r="M84" i="6"/>
  <c r="L84" i="6"/>
  <c r="K84" i="6"/>
  <c r="J84" i="6"/>
  <c r="I84" i="6"/>
  <c r="H84" i="6"/>
  <c r="F84" i="6"/>
  <c r="E84" i="6"/>
  <c r="U83" i="6"/>
  <c r="T83" i="6"/>
  <c r="V83" i="6" s="1"/>
  <c r="S83" i="6"/>
  <c r="P83" i="6"/>
  <c r="M83" i="6"/>
  <c r="J83" i="6"/>
  <c r="G83" i="6"/>
  <c r="U82" i="6"/>
  <c r="T82" i="6"/>
  <c r="V82" i="6" s="1"/>
  <c r="S82" i="6"/>
  <c r="P82" i="6"/>
  <c r="M82" i="6"/>
  <c r="J82" i="6"/>
  <c r="G82" i="6"/>
  <c r="U81" i="6"/>
  <c r="T81" i="6"/>
  <c r="V81" i="6" s="1"/>
  <c r="S81" i="6"/>
  <c r="P81" i="6"/>
  <c r="M81" i="6"/>
  <c r="J81" i="6"/>
  <c r="G81" i="6"/>
  <c r="U80" i="6"/>
  <c r="T80" i="6"/>
  <c r="V80" i="6" s="1"/>
  <c r="S80" i="6"/>
  <c r="P80" i="6"/>
  <c r="M80" i="6"/>
  <c r="J80" i="6"/>
  <c r="G80" i="6"/>
  <c r="U79" i="6"/>
  <c r="T79" i="6"/>
  <c r="V79" i="6" s="1"/>
  <c r="S79" i="6"/>
  <c r="P79" i="6"/>
  <c r="M79" i="6"/>
  <c r="J79" i="6"/>
  <c r="G79" i="6"/>
  <c r="U78" i="6"/>
  <c r="T78" i="6"/>
  <c r="V78" i="6" s="1"/>
  <c r="V77" i="6" s="1"/>
  <c r="S78" i="6"/>
  <c r="P78" i="6"/>
  <c r="M78" i="6"/>
  <c r="J78" i="6"/>
  <c r="J77" i="6" s="1"/>
  <c r="G78" i="6"/>
  <c r="U77" i="6"/>
  <c r="T77" i="6"/>
  <c r="S77" i="6"/>
  <c r="R77" i="6"/>
  <c r="Q77" i="6"/>
  <c r="P77" i="6"/>
  <c r="O77" i="6"/>
  <c r="N77" i="6"/>
  <c r="M77" i="6"/>
  <c r="L77" i="6"/>
  <c r="K77" i="6"/>
  <c r="I77" i="6"/>
  <c r="H77" i="6"/>
  <c r="G77" i="6"/>
  <c r="F77" i="6"/>
  <c r="E77" i="6"/>
  <c r="V76" i="6"/>
  <c r="U76" i="6"/>
  <c r="T76" i="6"/>
  <c r="S76" i="6"/>
  <c r="P76" i="6"/>
  <c r="M76" i="6"/>
  <c r="J76" i="6"/>
  <c r="G76" i="6"/>
  <c r="V75" i="6"/>
  <c r="U75" i="6"/>
  <c r="T75" i="6"/>
  <c r="S75" i="6"/>
  <c r="P75" i="6"/>
  <c r="M75" i="6"/>
  <c r="J75" i="6"/>
  <c r="G75" i="6"/>
  <c r="V74" i="6"/>
  <c r="U74" i="6"/>
  <c r="T74" i="6"/>
  <c r="S74" i="6"/>
  <c r="P74" i="6"/>
  <c r="M74" i="6"/>
  <c r="J74" i="6"/>
  <c r="G74" i="6"/>
  <c r="V73" i="6"/>
  <c r="U73" i="6"/>
  <c r="T73" i="6"/>
  <c r="S73" i="6"/>
  <c r="P73" i="6"/>
  <c r="M73" i="6"/>
  <c r="J73" i="6"/>
  <c r="G73" i="6"/>
  <c r="V72" i="6"/>
  <c r="U72" i="6"/>
  <c r="T72" i="6"/>
  <c r="S72" i="6"/>
  <c r="P72" i="6"/>
  <c r="M72" i="6"/>
  <c r="J72" i="6"/>
  <c r="G72" i="6"/>
  <c r="V71" i="6"/>
  <c r="U71" i="6"/>
  <c r="T71" i="6"/>
  <c r="S71" i="6"/>
  <c r="P71" i="6"/>
  <c r="P70" i="6" s="1"/>
  <c r="M71" i="6"/>
  <c r="J71" i="6"/>
  <c r="G71" i="6"/>
  <c r="V70" i="6"/>
  <c r="U70" i="6"/>
  <c r="T70" i="6"/>
  <c r="S70" i="6"/>
  <c r="R70" i="6"/>
  <c r="Q70" i="6"/>
  <c r="O70" i="6"/>
  <c r="N70" i="6"/>
  <c r="M70" i="6"/>
  <c r="L70" i="6"/>
  <c r="K70" i="6"/>
  <c r="J70" i="6"/>
  <c r="I70" i="6"/>
  <c r="H70" i="6"/>
  <c r="G70" i="6"/>
  <c r="F70" i="6"/>
  <c r="E70" i="6"/>
  <c r="U69" i="6"/>
  <c r="T69" i="6"/>
  <c r="V69" i="6" s="1"/>
  <c r="S69" i="6"/>
  <c r="P69" i="6"/>
  <c r="M69" i="6"/>
  <c r="J69" i="6"/>
  <c r="G69" i="6"/>
  <c r="U68" i="6"/>
  <c r="T68" i="6"/>
  <c r="V68" i="6" s="1"/>
  <c r="S68" i="6"/>
  <c r="P68" i="6"/>
  <c r="M68" i="6"/>
  <c r="J68" i="6"/>
  <c r="G68" i="6"/>
  <c r="U67" i="6"/>
  <c r="T67" i="6"/>
  <c r="V67" i="6" s="1"/>
  <c r="S67" i="6"/>
  <c r="P67" i="6"/>
  <c r="M67" i="6"/>
  <c r="J67" i="6"/>
  <c r="G67" i="6"/>
  <c r="U66" i="6"/>
  <c r="T66" i="6"/>
  <c r="V66" i="6" s="1"/>
  <c r="S66" i="6"/>
  <c r="P66" i="6"/>
  <c r="M66" i="6"/>
  <c r="J66" i="6"/>
  <c r="G66" i="6"/>
  <c r="U65" i="6"/>
  <c r="T65" i="6"/>
  <c r="V65" i="6" s="1"/>
  <c r="S65" i="6"/>
  <c r="P65" i="6"/>
  <c r="M65" i="6"/>
  <c r="J65" i="6"/>
  <c r="G65" i="6"/>
  <c r="U64" i="6"/>
  <c r="T64" i="6"/>
  <c r="V64" i="6" s="1"/>
  <c r="S64" i="6"/>
  <c r="P64" i="6"/>
  <c r="M64" i="6"/>
  <c r="J64" i="6"/>
  <c r="G64" i="6"/>
  <c r="U63" i="6"/>
  <c r="U62" i="6" s="1"/>
  <c r="S63" i="6"/>
  <c r="R63" i="6"/>
  <c r="Q63" i="6"/>
  <c r="Q62" i="6" s="1"/>
  <c r="P63" i="6"/>
  <c r="O63" i="6"/>
  <c r="N63" i="6"/>
  <c r="M63" i="6"/>
  <c r="M62" i="6" s="1"/>
  <c r="L63" i="6"/>
  <c r="L62" i="6" s="1"/>
  <c r="K63" i="6"/>
  <c r="I63" i="6"/>
  <c r="I62" i="6" s="1"/>
  <c r="H63" i="6"/>
  <c r="H62" i="6" s="1"/>
  <c r="G63" i="6"/>
  <c r="F63" i="6"/>
  <c r="E63" i="6"/>
  <c r="E62" i="6" s="1"/>
  <c r="R62" i="6"/>
  <c r="N62" i="6"/>
  <c r="F62" i="6"/>
  <c r="U61" i="6"/>
  <c r="T61" i="6"/>
  <c r="S61" i="6"/>
  <c r="P61" i="6"/>
  <c r="M61" i="6"/>
  <c r="J61" i="6"/>
  <c r="G61" i="6"/>
  <c r="U60" i="6"/>
  <c r="T60" i="6"/>
  <c r="S60" i="6"/>
  <c r="P60" i="6"/>
  <c r="M60" i="6"/>
  <c r="J60" i="6"/>
  <c r="G60" i="6"/>
  <c r="U59" i="6"/>
  <c r="T59" i="6"/>
  <c r="V59" i="6" s="1"/>
  <c r="S59" i="6"/>
  <c r="P59" i="6"/>
  <c r="M59" i="6"/>
  <c r="J59" i="6"/>
  <c r="G59" i="6"/>
  <c r="U58" i="6"/>
  <c r="T58" i="6"/>
  <c r="S58" i="6"/>
  <c r="P58" i="6"/>
  <c r="M58" i="6"/>
  <c r="J58" i="6"/>
  <c r="G58" i="6"/>
  <c r="U57" i="6"/>
  <c r="T57" i="6"/>
  <c r="S57" i="6"/>
  <c r="P57" i="6"/>
  <c r="M57" i="6"/>
  <c r="J57" i="6"/>
  <c r="G57" i="6"/>
  <c r="U56" i="6"/>
  <c r="V56" i="6" s="1"/>
  <c r="T56" i="6"/>
  <c r="S56" i="6"/>
  <c r="P56" i="6"/>
  <c r="M56" i="6"/>
  <c r="J56" i="6"/>
  <c r="G56" i="6"/>
  <c r="R55" i="6"/>
  <c r="Q55" i="6"/>
  <c r="O55" i="6"/>
  <c r="N55" i="6"/>
  <c r="L55" i="6"/>
  <c r="K55" i="6"/>
  <c r="I55" i="6"/>
  <c r="H55" i="6"/>
  <c r="F55" i="6"/>
  <c r="E55" i="6"/>
  <c r="U54" i="6"/>
  <c r="T54" i="6"/>
  <c r="V54" i="6" s="1"/>
  <c r="S54" i="6"/>
  <c r="P54" i="6"/>
  <c r="M54" i="6"/>
  <c r="J54" i="6"/>
  <c r="G54" i="6"/>
  <c r="U53" i="6"/>
  <c r="T53" i="6"/>
  <c r="V53" i="6" s="1"/>
  <c r="S53" i="6"/>
  <c r="P53" i="6"/>
  <c r="M53" i="6"/>
  <c r="J53" i="6"/>
  <c r="G53" i="6"/>
  <c r="U52" i="6"/>
  <c r="T52" i="6"/>
  <c r="V52" i="6" s="1"/>
  <c r="S52" i="6"/>
  <c r="P52" i="6"/>
  <c r="M52" i="6"/>
  <c r="J52" i="6"/>
  <c r="G52" i="6"/>
  <c r="U51" i="6"/>
  <c r="T51" i="6"/>
  <c r="V51" i="6" s="1"/>
  <c r="S51" i="6"/>
  <c r="P51" i="6"/>
  <c r="M51" i="6"/>
  <c r="J51" i="6"/>
  <c r="G51" i="6"/>
  <c r="U50" i="6"/>
  <c r="T50" i="6"/>
  <c r="V50" i="6" s="1"/>
  <c r="S50" i="6"/>
  <c r="P50" i="6"/>
  <c r="M50" i="6"/>
  <c r="J50" i="6"/>
  <c r="G50" i="6"/>
  <c r="U49" i="6"/>
  <c r="T49" i="6"/>
  <c r="V49" i="6" s="1"/>
  <c r="V48" i="6" s="1"/>
  <c r="S49" i="6"/>
  <c r="P49" i="6"/>
  <c r="M49" i="6"/>
  <c r="J49" i="6"/>
  <c r="J48" i="6" s="1"/>
  <c r="G49" i="6"/>
  <c r="U48" i="6"/>
  <c r="T48" i="6"/>
  <c r="S48" i="6"/>
  <c r="R48" i="6"/>
  <c r="Q48" i="6"/>
  <c r="P48" i="6"/>
  <c r="O48" i="6"/>
  <c r="N48" i="6"/>
  <c r="M48" i="6"/>
  <c r="L48" i="6"/>
  <c r="K48" i="6"/>
  <c r="I48" i="6"/>
  <c r="H48" i="6"/>
  <c r="G48" i="6"/>
  <c r="F48" i="6"/>
  <c r="E48" i="6"/>
  <c r="U47" i="6"/>
  <c r="T47" i="6"/>
  <c r="S47" i="6"/>
  <c r="P47" i="6"/>
  <c r="P41" i="6" s="1"/>
  <c r="M47" i="6"/>
  <c r="J47" i="6"/>
  <c r="G47" i="6"/>
  <c r="U46" i="6"/>
  <c r="T46" i="6"/>
  <c r="V46" i="6" s="1"/>
  <c r="S46" i="6"/>
  <c r="P46" i="6"/>
  <c r="M46" i="6"/>
  <c r="J46" i="6"/>
  <c r="G46" i="6"/>
  <c r="U45" i="6"/>
  <c r="T45" i="6"/>
  <c r="V45" i="6" s="1"/>
  <c r="S45" i="6"/>
  <c r="P45" i="6"/>
  <c r="M45" i="6"/>
  <c r="J45" i="6"/>
  <c r="G45" i="6"/>
  <c r="U44" i="6"/>
  <c r="T44" i="6"/>
  <c r="V44" i="6" s="1"/>
  <c r="S44" i="6"/>
  <c r="P44" i="6"/>
  <c r="M44" i="6"/>
  <c r="J44" i="6"/>
  <c r="G44" i="6"/>
  <c r="U43" i="6"/>
  <c r="T43" i="6"/>
  <c r="V43" i="6" s="1"/>
  <c r="S43" i="6"/>
  <c r="P43" i="6"/>
  <c r="M43" i="6"/>
  <c r="J43" i="6"/>
  <c r="G43" i="6"/>
  <c r="U42" i="6"/>
  <c r="U41" i="6" s="1"/>
  <c r="T42" i="6"/>
  <c r="V42" i="6" s="1"/>
  <c r="S42" i="6"/>
  <c r="P42" i="6"/>
  <c r="M42" i="6"/>
  <c r="J42" i="6"/>
  <c r="G42" i="6"/>
  <c r="G41" i="6" s="1"/>
  <c r="R41" i="6"/>
  <c r="R40" i="6" s="1"/>
  <c r="Q41" i="6"/>
  <c r="O41" i="6"/>
  <c r="N41" i="6"/>
  <c r="M41" i="6"/>
  <c r="L41" i="6"/>
  <c r="K41" i="6"/>
  <c r="I41" i="6"/>
  <c r="H41" i="6"/>
  <c r="F41" i="6"/>
  <c r="F40" i="6" s="1"/>
  <c r="E41" i="6"/>
  <c r="E40" i="6" s="1"/>
  <c r="O40" i="6"/>
  <c r="N40" i="6"/>
  <c r="I40" i="6"/>
  <c r="U39" i="6"/>
  <c r="T39" i="6"/>
  <c r="V39" i="6" s="1"/>
  <c r="S39" i="6"/>
  <c r="P39" i="6"/>
  <c r="M39" i="6"/>
  <c r="J39" i="6"/>
  <c r="G39" i="6"/>
  <c r="U38" i="6"/>
  <c r="T38" i="6"/>
  <c r="V38" i="6" s="1"/>
  <c r="S38" i="6"/>
  <c r="P38" i="6"/>
  <c r="M38" i="6"/>
  <c r="J38" i="6"/>
  <c r="G38" i="6"/>
  <c r="U37" i="6"/>
  <c r="T37" i="6"/>
  <c r="V37" i="6" s="1"/>
  <c r="S37" i="6"/>
  <c r="P37" i="6"/>
  <c r="M37" i="6"/>
  <c r="J37" i="6"/>
  <c r="G37" i="6"/>
  <c r="U36" i="6"/>
  <c r="T36" i="6"/>
  <c r="S36" i="6"/>
  <c r="S33" i="6" s="1"/>
  <c r="P36" i="6"/>
  <c r="M36" i="6"/>
  <c r="J36" i="6"/>
  <c r="G36" i="6"/>
  <c r="U35" i="6"/>
  <c r="T35" i="6"/>
  <c r="V35" i="6" s="1"/>
  <c r="S35" i="6"/>
  <c r="P35" i="6"/>
  <c r="M35" i="6"/>
  <c r="J35" i="6"/>
  <c r="G35" i="6"/>
  <c r="U34" i="6"/>
  <c r="V34" i="6" s="1"/>
  <c r="T34" i="6"/>
  <c r="S34" i="6"/>
  <c r="P34" i="6"/>
  <c r="P33" i="6" s="1"/>
  <c r="M34" i="6"/>
  <c r="J34" i="6"/>
  <c r="G34" i="6"/>
  <c r="G33" i="6" s="1"/>
  <c r="R33" i="6"/>
  <c r="Q33" i="6"/>
  <c r="O33" i="6"/>
  <c r="N33" i="6"/>
  <c r="L33" i="6"/>
  <c r="K33" i="6"/>
  <c r="I33" i="6"/>
  <c r="H33" i="6"/>
  <c r="F33" i="6"/>
  <c r="E33" i="6"/>
  <c r="U32" i="6"/>
  <c r="T32" i="6"/>
  <c r="S32" i="6"/>
  <c r="P32" i="6"/>
  <c r="M32" i="6"/>
  <c r="J32" i="6"/>
  <c r="G32" i="6"/>
  <c r="U31" i="6"/>
  <c r="V31" i="6" s="1"/>
  <c r="T31" i="6"/>
  <c r="S31" i="6"/>
  <c r="P31" i="6"/>
  <c r="M31" i="6"/>
  <c r="J31" i="6"/>
  <c r="G31" i="6"/>
  <c r="U30" i="6"/>
  <c r="V30" i="6" s="1"/>
  <c r="T30" i="6"/>
  <c r="S30" i="6"/>
  <c r="P30" i="6"/>
  <c r="M30" i="6"/>
  <c r="J30" i="6"/>
  <c r="G30" i="6"/>
  <c r="U29" i="6"/>
  <c r="T29" i="6"/>
  <c r="S29" i="6"/>
  <c r="P29" i="6"/>
  <c r="M29" i="6"/>
  <c r="J29" i="6"/>
  <c r="G29" i="6"/>
  <c r="U28" i="6"/>
  <c r="T28" i="6"/>
  <c r="S28" i="6"/>
  <c r="P28" i="6"/>
  <c r="M28" i="6"/>
  <c r="J28" i="6"/>
  <c r="G28" i="6"/>
  <c r="U27" i="6"/>
  <c r="T27" i="6"/>
  <c r="S27" i="6"/>
  <c r="P27" i="6"/>
  <c r="P26" i="6" s="1"/>
  <c r="P25" i="6" s="1"/>
  <c r="M27" i="6"/>
  <c r="J27" i="6"/>
  <c r="G27" i="6"/>
  <c r="G26" i="6" s="1"/>
  <c r="G25" i="6" s="1"/>
  <c r="R26" i="6"/>
  <c r="R25" i="6" s="1"/>
  <c r="Q26" i="6"/>
  <c r="Q25" i="6" s="1"/>
  <c r="O26" i="6"/>
  <c r="O25" i="6" s="1"/>
  <c r="N26" i="6"/>
  <c r="N25" i="6" s="1"/>
  <c r="L26" i="6"/>
  <c r="L25" i="6" s="1"/>
  <c r="K26" i="6"/>
  <c r="I26" i="6"/>
  <c r="H26" i="6"/>
  <c r="F26" i="6"/>
  <c r="E26" i="6"/>
  <c r="E25" i="6" s="1"/>
  <c r="F25" i="6"/>
  <c r="U24" i="6"/>
  <c r="T24" i="6"/>
  <c r="V24" i="6" s="1"/>
  <c r="S24" i="6"/>
  <c r="P24" i="6"/>
  <c r="M24" i="6"/>
  <c r="J24" i="6"/>
  <c r="G24" i="6"/>
  <c r="U23" i="6"/>
  <c r="T23" i="6"/>
  <c r="V23" i="6" s="1"/>
  <c r="S23" i="6"/>
  <c r="P23" i="6"/>
  <c r="M23" i="6"/>
  <c r="J23" i="6"/>
  <c r="G23" i="6"/>
  <c r="U22" i="6"/>
  <c r="T22" i="6"/>
  <c r="V22" i="6" s="1"/>
  <c r="S22" i="6"/>
  <c r="P22" i="6"/>
  <c r="M22" i="6"/>
  <c r="J22" i="6"/>
  <c r="G22" i="6"/>
  <c r="U21" i="6"/>
  <c r="T21" i="6"/>
  <c r="V21" i="6" s="1"/>
  <c r="S21" i="6"/>
  <c r="P21" i="6"/>
  <c r="M21" i="6"/>
  <c r="J21" i="6"/>
  <c r="G21" i="6"/>
  <c r="U20" i="6"/>
  <c r="T20" i="6"/>
  <c r="V20" i="6" s="1"/>
  <c r="S20" i="6"/>
  <c r="P20" i="6"/>
  <c r="M20" i="6"/>
  <c r="J20" i="6"/>
  <c r="G20" i="6"/>
  <c r="U19" i="6"/>
  <c r="T19" i="6"/>
  <c r="V19" i="6" s="1"/>
  <c r="S19" i="6"/>
  <c r="P19" i="6"/>
  <c r="M19" i="6"/>
  <c r="J19" i="6"/>
  <c r="J18" i="6" s="1"/>
  <c r="G19" i="6"/>
  <c r="U18" i="6"/>
  <c r="T18" i="6"/>
  <c r="S18" i="6"/>
  <c r="R18" i="6"/>
  <c r="Q18" i="6"/>
  <c r="Q10" i="6" s="1"/>
  <c r="P18" i="6"/>
  <c r="O18" i="6"/>
  <c r="N18" i="6"/>
  <c r="M18" i="6"/>
  <c r="L18" i="6"/>
  <c r="K18" i="6"/>
  <c r="I18" i="6"/>
  <c r="H18" i="6"/>
  <c r="H10" i="6" s="1"/>
  <c r="G18" i="6"/>
  <c r="F18" i="6"/>
  <c r="E18" i="6"/>
  <c r="V17" i="6"/>
  <c r="U17" i="6"/>
  <c r="T17" i="6"/>
  <c r="S17" i="6"/>
  <c r="P17" i="6"/>
  <c r="M17" i="6"/>
  <c r="J17" i="6"/>
  <c r="G17" i="6"/>
  <c r="V16" i="6"/>
  <c r="U16" i="6"/>
  <c r="T16" i="6"/>
  <c r="S16" i="6"/>
  <c r="P16" i="6"/>
  <c r="M16" i="6"/>
  <c r="J16" i="6"/>
  <c r="G16" i="6"/>
  <c r="V15" i="6"/>
  <c r="U15" i="6"/>
  <c r="T15" i="6"/>
  <c r="S15" i="6"/>
  <c r="P15" i="6"/>
  <c r="M15" i="6"/>
  <c r="J15" i="6"/>
  <c r="G15" i="6"/>
  <c r="G11" i="6" s="1"/>
  <c r="G10" i="6" s="1"/>
  <c r="U14" i="6"/>
  <c r="V14" i="6" s="1"/>
  <c r="T14" i="6"/>
  <c r="S14" i="6"/>
  <c r="P14" i="6"/>
  <c r="M14" i="6"/>
  <c r="J14" i="6"/>
  <c r="G14" i="6"/>
  <c r="U13" i="6"/>
  <c r="V13" i="6" s="1"/>
  <c r="T13" i="6"/>
  <c r="S13" i="6"/>
  <c r="P13" i="6"/>
  <c r="P11" i="6" s="1"/>
  <c r="P10" i="6" s="1"/>
  <c r="M13" i="6"/>
  <c r="J13" i="6"/>
  <c r="G13" i="6"/>
  <c r="U12" i="6"/>
  <c r="T12" i="6"/>
  <c r="T184" i="6" s="1"/>
  <c r="S12" i="6"/>
  <c r="S11" i="6" s="1"/>
  <c r="S10" i="6" s="1"/>
  <c r="P12" i="6"/>
  <c r="M12" i="6"/>
  <c r="J12" i="6"/>
  <c r="G12" i="6"/>
  <c r="R11" i="6"/>
  <c r="Q11" i="6"/>
  <c r="O11" i="6"/>
  <c r="N11" i="6"/>
  <c r="N10" i="6" s="1"/>
  <c r="L11" i="6"/>
  <c r="K11" i="6"/>
  <c r="I11" i="6"/>
  <c r="I10" i="6" s="1"/>
  <c r="H11" i="6"/>
  <c r="F11" i="6"/>
  <c r="F10" i="6" s="1"/>
  <c r="E11" i="6"/>
  <c r="E10" i="6" s="1"/>
  <c r="O10" i="6"/>
  <c r="K10" i="6"/>
  <c r="U131" i="2"/>
  <c r="T131" i="2"/>
  <c r="S131" i="2"/>
  <c r="Q131" i="2"/>
  <c r="P131" i="2"/>
  <c r="O131" i="2"/>
  <c r="N131" i="2"/>
  <c r="M131" i="2"/>
  <c r="L131" i="2"/>
  <c r="K131" i="2"/>
  <c r="J131" i="2"/>
  <c r="G131" i="2"/>
  <c r="U130" i="2"/>
  <c r="T130" i="2"/>
  <c r="S130" i="2"/>
  <c r="P130" i="2"/>
  <c r="O130" i="2"/>
  <c r="N130" i="2"/>
  <c r="M130" i="2"/>
  <c r="K130" i="2"/>
  <c r="J130" i="2"/>
  <c r="H130" i="2"/>
  <c r="G130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H129" i="2"/>
  <c r="G129" i="2"/>
  <c r="U128" i="2"/>
  <c r="T128" i="2"/>
  <c r="S128" i="2"/>
  <c r="Q128" i="2"/>
  <c r="P128" i="2"/>
  <c r="O128" i="2"/>
  <c r="N128" i="2"/>
  <c r="M128" i="2"/>
  <c r="K128" i="2"/>
  <c r="J128" i="2"/>
  <c r="U127" i="2"/>
  <c r="T127" i="2"/>
  <c r="S127" i="2"/>
  <c r="Q127" i="2"/>
  <c r="P127" i="2"/>
  <c r="O127" i="2"/>
  <c r="N127" i="2"/>
  <c r="M127" i="2"/>
  <c r="L127" i="2"/>
  <c r="K127" i="2"/>
  <c r="J127" i="2"/>
  <c r="G127" i="2"/>
  <c r="U126" i="2"/>
  <c r="T126" i="2"/>
  <c r="S126" i="2"/>
  <c r="R126" i="2"/>
  <c r="Q126" i="2"/>
  <c r="P126" i="2"/>
  <c r="O126" i="2"/>
  <c r="N126" i="2"/>
  <c r="M126" i="2"/>
  <c r="K126" i="2"/>
  <c r="J126" i="2"/>
  <c r="H126" i="2"/>
  <c r="G126" i="2"/>
  <c r="V120" i="2"/>
  <c r="R131" i="2"/>
  <c r="W120" i="2"/>
  <c r="V119" i="2"/>
  <c r="R130" i="2"/>
  <c r="Q130" i="2"/>
  <c r="L130" i="2"/>
  <c r="W117" i="2"/>
  <c r="V117" i="2"/>
  <c r="R128" i="2"/>
  <c r="W116" i="2"/>
  <c r="V116" i="2"/>
  <c r="X116" i="2" s="1"/>
  <c r="R127" i="2"/>
  <c r="W115" i="2"/>
  <c r="V115" i="2"/>
  <c r="L126" i="2"/>
  <c r="T114" i="2"/>
  <c r="S114" i="2"/>
  <c r="Q114" i="2"/>
  <c r="P114" i="2"/>
  <c r="O114" i="2"/>
  <c r="N114" i="2"/>
  <c r="M114" i="2"/>
  <c r="K114" i="2"/>
  <c r="J114" i="2"/>
  <c r="G114" i="2"/>
  <c r="W110" i="2"/>
  <c r="W107" i="2" s="1"/>
  <c r="V110" i="2"/>
  <c r="U107" i="2"/>
  <c r="T107" i="2"/>
  <c r="S107" i="2"/>
  <c r="Q107" i="2"/>
  <c r="P107" i="2"/>
  <c r="O107" i="2"/>
  <c r="N107" i="2"/>
  <c r="M107" i="2"/>
  <c r="L107" i="2"/>
  <c r="K107" i="2"/>
  <c r="J107" i="2"/>
  <c r="H107" i="2"/>
  <c r="G107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H100" i="2"/>
  <c r="G100" i="2"/>
  <c r="W94" i="2"/>
  <c r="V94" i="2"/>
  <c r="T93" i="2"/>
  <c r="S93" i="2"/>
  <c r="Q93" i="2"/>
  <c r="P93" i="2"/>
  <c r="O93" i="2"/>
  <c r="N93" i="2"/>
  <c r="M93" i="2"/>
  <c r="L93" i="2"/>
  <c r="K93" i="2"/>
  <c r="J93" i="2"/>
  <c r="H93" i="2"/>
  <c r="I93" i="2" s="1"/>
  <c r="G93" i="2"/>
  <c r="W91" i="2"/>
  <c r="V91" i="2"/>
  <c r="V89" i="2"/>
  <c r="L128" i="2"/>
  <c r="W89" i="2"/>
  <c r="W87" i="2"/>
  <c r="V87" i="2"/>
  <c r="T86" i="2"/>
  <c r="S86" i="2"/>
  <c r="Q86" i="2"/>
  <c r="P86" i="2"/>
  <c r="O86" i="2"/>
  <c r="N86" i="2"/>
  <c r="M86" i="2"/>
  <c r="K86" i="2"/>
  <c r="J86" i="2"/>
  <c r="H86" i="2"/>
  <c r="G86" i="2"/>
  <c r="W84" i="2"/>
  <c r="V84" i="2"/>
  <c r="W82" i="2"/>
  <c r="V82" i="2"/>
  <c r="W81" i="2"/>
  <c r="V81" i="2"/>
  <c r="X81" i="2" s="1"/>
  <c r="W80" i="2"/>
  <c r="V80" i="2"/>
  <c r="T79" i="2"/>
  <c r="S79" i="2"/>
  <c r="Q79" i="2"/>
  <c r="P79" i="2"/>
  <c r="O79" i="2"/>
  <c r="N79" i="2"/>
  <c r="M79" i="2"/>
  <c r="L79" i="2"/>
  <c r="K79" i="2"/>
  <c r="J79" i="2"/>
  <c r="H79" i="2"/>
  <c r="I79" i="2" s="1"/>
  <c r="G79" i="2"/>
  <c r="W77" i="2"/>
  <c r="V77" i="2"/>
  <c r="W75" i="2"/>
  <c r="G128" i="2"/>
  <c r="W74" i="2"/>
  <c r="V74" i="2"/>
  <c r="U72" i="2"/>
  <c r="T72" i="2"/>
  <c r="S72" i="2"/>
  <c r="P72" i="2"/>
  <c r="R72" i="2" s="1"/>
  <c r="O72" i="2"/>
  <c r="N72" i="2"/>
  <c r="M72" i="2"/>
  <c r="K72" i="2"/>
  <c r="J72" i="2"/>
  <c r="L72" i="2" s="1"/>
  <c r="H72" i="2"/>
  <c r="W71" i="2"/>
  <c r="V71" i="2"/>
  <c r="V65" i="2" s="1"/>
  <c r="U65" i="2"/>
  <c r="T65" i="2"/>
  <c r="S65" i="2"/>
  <c r="Q65" i="2"/>
  <c r="P65" i="2"/>
  <c r="R65" i="2" s="1"/>
  <c r="O65" i="2"/>
  <c r="N65" i="2"/>
  <c r="M65" i="2"/>
  <c r="K65" i="2"/>
  <c r="J65" i="2"/>
  <c r="H65" i="2"/>
  <c r="G65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W57" i="2"/>
  <c r="V57" i="2"/>
  <c r="V56" i="2"/>
  <c r="X56" i="2" s="1"/>
  <c r="W53" i="2"/>
  <c r="V53" i="2"/>
  <c r="U51" i="2"/>
  <c r="T51" i="2"/>
  <c r="S51" i="2"/>
  <c r="Q51" i="2"/>
  <c r="P51" i="2"/>
  <c r="R51" i="2" s="1"/>
  <c r="O51" i="2"/>
  <c r="N51" i="2"/>
  <c r="M51" i="2"/>
  <c r="L51" i="2"/>
  <c r="K51" i="2"/>
  <c r="J51" i="2"/>
  <c r="H51" i="2"/>
  <c r="G51" i="2"/>
  <c r="I51" i="2" s="1"/>
  <c r="W49" i="2"/>
  <c r="W44" i="2" s="1"/>
  <c r="V49" i="2"/>
  <c r="I130" i="2"/>
  <c r="U44" i="2"/>
  <c r="T44" i="2"/>
  <c r="S44" i="2"/>
  <c r="Q44" i="2"/>
  <c r="P44" i="2"/>
  <c r="R44" i="2" s="1"/>
  <c r="O44" i="2"/>
  <c r="N44" i="2"/>
  <c r="M44" i="2"/>
  <c r="L44" i="2"/>
  <c r="K44" i="2"/>
  <c r="J44" i="2"/>
  <c r="H44" i="2"/>
  <c r="G44" i="2"/>
  <c r="I44" i="2" s="1"/>
  <c r="W37" i="2"/>
  <c r="V37" i="2"/>
  <c r="T37" i="2"/>
  <c r="S37" i="2"/>
  <c r="Q37" i="2"/>
  <c r="P37" i="2"/>
  <c r="N37" i="2"/>
  <c r="M37" i="2"/>
  <c r="K37" i="2"/>
  <c r="J37" i="2"/>
  <c r="H37" i="2"/>
  <c r="G37" i="2"/>
  <c r="W30" i="2"/>
  <c r="V30" i="2"/>
  <c r="T30" i="2"/>
  <c r="S30" i="2"/>
  <c r="Q30" i="2"/>
  <c r="P30" i="2"/>
  <c r="N30" i="2"/>
  <c r="M30" i="2"/>
  <c r="K30" i="2"/>
  <c r="J30" i="2"/>
  <c r="H30" i="2"/>
  <c r="G30" i="2"/>
  <c r="W129" i="2"/>
  <c r="V27" i="2"/>
  <c r="I129" i="2"/>
  <c r="V25" i="2"/>
  <c r="H25" i="2"/>
  <c r="I23" i="2" s="1"/>
  <c r="U23" i="2"/>
  <c r="T23" i="2"/>
  <c r="S23" i="2"/>
  <c r="R23" i="2"/>
  <c r="Q23" i="2"/>
  <c r="P23" i="2"/>
  <c r="O23" i="2"/>
  <c r="N23" i="2"/>
  <c r="M23" i="2"/>
  <c r="L23" i="2"/>
  <c r="K23" i="2"/>
  <c r="J23" i="2"/>
  <c r="G23" i="2"/>
  <c r="W17" i="2"/>
  <c r="I17" i="2"/>
  <c r="I16" i="2" s="1"/>
  <c r="T16" i="2"/>
  <c r="S16" i="2"/>
  <c r="R16" i="2"/>
  <c r="Q16" i="2"/>
  <c r="P16" i="2"/>
  <c r="O16" i="2"/>
  <c r="N16" i="2"/>
  <c r="M16" i="2"/>
  <c r="L16" i="2"/>
  <c r="K16" i="2"/>
  <c r="J16" i="2"/>
  <c r="H16" i="2"/>
  <c r="G16" i="2"/>
  <c r="I10" i="2"/>
  <c r="U9" i="2"/>
  <c r="T9" i="2"/>
  <c r="S9" i="2"/>
  <c r="R9" i="2"/>
  <c r="Q9" i="2"/>
  <c r="P9" i="2"/>
  <c r="O9" i="2"/>
  <c r="N9" i="2"/>
  <c r="M9" i="2"/>
  <c r="L9" i="2"/>
  <c r="K9" i="2"/>
  <c r="J9" i="2"/>
  <c r="H9" i="2"/>
  <c r="G9" i="2"/>
  <c r="S39" i="7" l="1"/>
  <c r="P39" i="7"/>
  <c r="P125" i="7" s="1"/>
  <c r="I126" i="2"/>
  <c r="L65" i="2"/>
  <c r="R79" i="2"/>
  <c r="I86" i="2"/>
  <c r="X91" i="2"/>
  <c r="U93" i="2"/>
  <c r="I100" i="2"/>
  <c r="U114" i="2"/>
  <c r="L86" i="2"/>
  <c r="R93" i="2"/>
  <c r="I65" i="2"/>
  <c r="Q133" i="7"/>
  <c r="T54" i="7"/>
  <c r="R39" i="7"/>
  <c r="T133" i="7"/>
  <c r="W50" i="7"/>
  <c r="U40" i="7"/>
  <c r="T40" i="7"/>
  <c r="U133" i="7"/>
  <c r="W40" i="7"/>
  <c r="V40" i="7"/>
  <c r="S137" i="7"/>
  <c r="S143" i="7" s="1"/>
  <c r="U25" i="7"/>
  <c r="U24" i="7" s="1"/>
  <c r="T25" i="7"/>
  <c r="T24" i="7" s="1"/>
  <c r="T132" i="7"/>
  <c r="T131" i="7"/>
  <c r="Q24" i="7"/>
  <c r="V135" i="7"/>
  <c r="V39" i="7"/>
  <c r="Q39" i="7"/>
  <c r="W84" i="7"/>
  <c r="W83" i="7" s="1"/>
  <c r="W82" i="7" s="1"/>
  <c r="V82" i="7"/>
  <c r="W119" i="7"/>
  <c r="V131" i="7"/>
  <c r="W131" i="7" s="1"/>
  <c r="U104" i="7"/>
  <c r="W110" i="7"/>
  <c r="W104" i="7" s="1"/>
  <c r="W109" i="7"/>
  <c r="J39" i="7"/>
  <c r="K135" i="7"/>
  <c r="K131" i="7"/>
  <c r="V24" i="7"/>
  <c r="V125" i="7" s="1"/>
  <c r="W33" i="7"/>
  <c r="W32" i="7" s="1"/>
  <c r="V132" i="7"/>
  <c r="K24" i="7"/>
  <c r="W26" i="7"/>
  <c r="W25" i="7" s="1"/>
  <c r="R98" i="6"/>
  <c r="S41" i="6"/>
  <c r="R10" i="6"/>
  <c r="U99" i="6"/>
  <c r="U98" i="6" s="1"/>
  <c r="M99" i="6"/>
  <c r="M98" i="6" s="1"/>
  <c r="J142" i="6"/>
  <c r="J63" i="6"/>
  <c r="T63" i="6"/>
  <c r="J41" i="6"/>
  <c r="J11" i="6"/>
  <c r="J10" i="6" s="1"/>
  <c r="U79" i="2"/>
  <c r="W93" i="2"/>
  <c r="X94" i="2"/>
  <c r="I127" i="6"/>
  <c r="V61" i="6"/>
  <c r="M135" i="6"/>
  <c r="J55" i="6"/>
  <c r="J40" i="6" s="1"/>
  <c r="U86" i="2"/>
  <c r="R107" i="2"/>
  <c r="L114" i="2"/>
  <c r="L121" i="2" s="1"/>
  <c r="R86" i="2"/>
  <c r="R114" i="2"/>
  <c r="I107" i="2"/>
  <c r="X74" i="2"/>
  <c r="X77" i="2"/>
  <c r="X89" i="2"/>
  <c r="X87" i="2"/>
  <c r="X117" i="2"/>
  <c r="X110" i="2"/>
  <c r="X107" i="2" s="1"/>
  <c r="V79" i="2"/>
  <c r="X84" i="2"/>
  <c r="V126" i="2"/>
  <c r="X120" i="2"/>
  <c r="K132" i="2"/>
  <c r="P132" i="2"/>
  <c r="W16" i="2"/>
  <c r="X17" i="2"/>
  <c r="X16" i="2" s="1"/>
  <c r="X53" i="2"/>
  <c r="X57" i="2"/>
  <c r="X71" i="2"/>
  <c r="X65" i="2" s="1"/>
  <c r="X80" i="2"/>
  <c r="X82" i="2"/>
  <c r="W86" i="2"/>
  <c r="V93" i="2"/>
  <c r="X93" i="2" s="1"/>
  <c r="X115" i="2"/>
  <c r="V44" i="2"/>
  <c r="X49" i="2"/>
  <c r="V129" i="2"/>
  <c r="X27" i="2"/>
  <c r="X129" i="2" s="1"/>
  <c r="V114" i="2"/>
  <c r="V107" i="2"/>
  <c r="W126" i="2"/>
  <c r="N132" i="2"/>
  <c r="T132" i="2"/>
  <c r="W128" i="2"/>
  <c r="S132" i="2"/>
  <c r="W79" i="2"/>
  <c r="W72" i="2"/>
  <c r="V127" i="2"/>
  <c r="W51" i="2"/>
  <c r="V51" i="2"/>
  <c r="M121" i="2"/>
  <c r="J132" i="2"/>
  <c r="O132" i="2"/>
  <c r="V23" i="2"/>
  <c r="M132" i="2"/>
  <c r="Q132" i="2"/>
  <c r="J121" i="2"/>
  <c r="N121" i="2"/>
  <c r="U132" i="2"/>
  <c r="K121" i="2"/>
  <c r="O121" i="2"/>
  <c r="S121" i="2"/>
  <c r="P121" i="2"/>
  <c r="V16" i="2"/>
  <c r="T121" i="2"/>
  <c r="Q121" i="2"/>
  <c r="I9" i="2"/>
  <c r="W131" i="2"/>
  <c r="I127" i="2"/>
  <c r="L132" i="2"/>
  <c r="R132" i="2"/>
  <c r="G132" i="2"/>
  <c r="G72" i="2"/>
  <c r="G121" i="2" s="1"/>
  <c r="V75" i="2"/>
  <c r="V86" i="2"/>
  <c r="H114" i="2"/>
  <c r="I114" i="2" s="1"/>
  <c r="W119" i="2"/>
  <c r="X119" i="2" s="1"/>
  <c r="H128" i="2"/>
  <c r="V131" i="2"/>
  <c r="H23" i="2"/>
  <c r="W25" i="2"/>
  <c r="W65" i="2"/>
  <c r="H127" i="2"/>
  <c r="V130" i="2"/>
  <c r="H131" i="2"/>
  <c r="I131" i="2"/>
  <c r="P62" i="6"/>
  <c r="T62" i="6"/>
  <c r="V18" i="6"/>
  <c r="J62" i="6"/>
  <c r="V63" i="6"/>
  <c r="V12" i="6"/>
  <c r="I25" i="6"/>
  <c r="H40" i="6"/>
  <c r="L40" i="6"/>
  <c r="W17" i="7"/>
  <c r="T11" i="6"/>
  <c r="T10" i="6" s="1"/>
  <c r="S26" i="6"/>
  <c r="K25" i="6"/>
  <c r="S55" i="6"/>
  <c r="V164" i="6"/>
  <c r="L10" i="6"/>
  <c r="U187" i="6"/>
  <c r="U188" i="6"/>
  <c r="V27" i="6"/>
  <c r="V32" i="6"/>
  <c r="V47" i="6"/>
  <c r="V41" i="6" s="1"/>
  <c r="V57" i="6"/>
  <c r="U55" i="6"/>
  <c r="U40" i="6" s="1"/>
  <c r="T84" i="6"/>
  <c r="V88" i="6"/>
  <c r="V84" i="6" s="1"/>
  <c r="V93" i="6"/>
  <c r="V91" i="6" s="1"/>
  <c r="V97" i="6"/>
  <c r="F98" i="6"/>
  <c r="V106" i="6"/>
  <c r="V113" i="6"/>
  <c r="K9" i="7"/>
  <c r="O178" i="6"/>
  <c r="T187" i="6"/>
  <c r="J99" i="6"/>
  <c r="J98" i="6" s="1"/>
  <c r="T120" i="6"/>
  <c r="M120" i="6"/>
  <c r="V130" i="6"/>
  <c r="V144" i="6"/>
  <c r="U171" i="6"/>
  <c r="S171" i="6"/>
  <c r="W11" i="7"/>
  <c r="W12" i="7"/>
  <c r="W13" i="7"/>
  <c r="W14" i="7"/>
  <c r="W16" i="7"/>
  <c r="W61" i="7"/>
  <c r="W97" i="7"/>
  <c r="L125" i="7"/>
  <c r="W118" i="7"/>
  <c r="K98" i="6"/>
  <c r="U189" i="6"/>
  <c r="H98" i="6"/>
  <c r="M128" i="6"/>
  <c r="S128" i="6"/>
  <c r="G135" i="6"/>
  <c r="G127" i="6" s="1"/>
  <c r="J149" i="6"/>
  <c r="T157" i="6"/>
  <c r="T149" i="6" s="1"/>
  <c r="M185" i="6"/>
  <c r="P186" i="6"/>
  <c r="G188" i="6"/>
  <c r="M188" i="6"/>
  <c r="G189" i="6"/>
  <c r="K47" i="7"/>
  <c r="K39" i="7" s="1"/>
  <c r="W47" i="7"/>
  <c r="W111" i="7"/>
  <c r="I125" i="7"/>
  <c r="M125" i="7"/>
  <c r="M139" i="7" s="1"/>
  <c r="K137" i="7"/>
  <c r="K143" i="7" s="1"/>
  <c r="O137" i="7"/>
  <c r="O143" i="7" s="1"/>
  <c r="P99" i="6"/>
  <c r="P98" i="6" s="1"/>
  <c r="Q98" i="6"/>
  <c r="V133" i="6"/>
  <c r="G149" i="6"/>
  <c r="V155" i="6"/>
  <c r="V150" i="6" s="1"/>
  <c r="S188" i="6"/>
  <c r="W133" i="7"/>
  <c r="W134" i="7"/>
  <c r="U135" i="7"/>
  <c r="W136" i="7"/>
  <c r="U47" i="7"/>
  <c r="Q135" i="7"/>
  <c r="F125" i="7"/>
  <c r="F139" i="7" s="1"/>
  <c r="J125" i="7"/>
  <c r="J139" i="7" s="1"/>
  <c r="N125" i="7"/>
  <c r="N139" i="7" s="1"/>
  <c r="R125" i="7"/>
  <c r="P137" i="7"/>
  <c r="P143" i="7" s="1"/>
  <c r="H149" i="6"/>
  <c r="U54" i="7"/>
  <c r="W59" i="7"/>
  <c r="W54" i="7" s="1"/>
  <c r="G125" i="7"/>
  <c r="G139" i="7" s="1"/>
  <c r="O125" i="7"/>
  <c r="S125" i="7"/>
  <c r="S139" i="7" s="1"/>
  <c r="Q131" i="7"/>
  <c r="L137" i="7"/>
  <c r="L143" i="7" s="1"/>
  <c r="R135" i="7"/>
  <c r="T135" i="7" s="1"/>
  <c r="T137" i="7" s="1"/>
  <c r="T143" i="7" s="1"/>
  <c r="I137" i="7"/>
  <c r="I143" i="7" s="1"/>
  <c r="H59" i="7"/>
  <c r="H54" i="7" s="1"/>
  <c r="H39" i="7" s="1"/>
  <c r="H125" i="7" s="1"/>
  <c r="H139" i="7" s="1"/>
  <c r="S142" i="6"/>
  <c r="P55" i="6"/>
  <c r="P40" i="6" s="1"/>
  <c r="N190" i="6"/>
  <c r="N178" i="6"/>
  <c r="P189" i="6"/>
  <c r="P178" i="6"/>
  <c r="S135" i="6"/>
  <c r="R127" i="6"/>
  <c r="T106" i="6"/>
  <c r="S99" i="6"/>
  <c r="S98" i="6" s="1"/>
  <c r="V105" i="6"/>
  <c r="V99" i="6" s="1"/>
  <c r="S189" i="6"/>
  <c r="Q40" i="6"/>
  <c r="S40" i="6"/>
  <c r="T41" i="6"/>
  <c r="Q190" i="6"/>
  <c r="S25" i="6"/>
  <c r="S186" i="6"/>
  <c r="R190" i="6"/>
  <c r="S185" i="6"/>
  <c r="S184" i="6"/>
  <c r="K40" i="6"/>
  <c r="T99" i="6"/>
  <c r="V58" i="6"/>
  <c r="M142" i="6"/>
  <c r="V145" i="6"/>
  <c r="L127" i="6"/>
  <c r="K190" i="6"/>
  <c r="M55" i="6"/>
  <c r="M40" i="6" s="1"/>
  <c r="M33" i="6"/>
  <c r="M186" i="6"/>
  <c r="T26" i="6"/>
  <c r="V29" i="6"/>
  <c r="M26" i="6"/>
  <c r="M11" i="6"/>
  <c r="M10" i="6" s="1"/>
  <c r="V11" i="6"/>
  <c r="L190" i="6"/>
  <c r="U11" i="6"/>
  <c r="U10" i="6" s="1"/>
  <c r="M184" i="6"/>
  <c r="J189" i="6"/>
  <c r="U142" i="6"/>
  <c r="T142" i="6"/>
  <c r="U128" i="6"/>
  <c r="J128" i="6"/>
  <c r="J127" i="6" s="1"/>
  <c r="V128" i="6"/>
  <c r="U185" i="6"/>
  <c r="T128" i="6"/>
  <c r="T127" i="6" s="1"/>
  <c r="J33" i="6"/>
  <c r="U33" i="6"/>
  <c r="H25" i="6"/>
  <c r="H190" i="6"/>
  <c r="J186" i="6"/>
  <c r="T186" i="6"/>
  <c r="V36" i="6"/>
  <c r="V33" i="6" s="1"/>
  <c r="I190" i="6"/>
  <c r="J26" i="6"/>
  <c r="J25" i="6" s="1"/>
  <c r="V28" i="6"/>
  <c r="J185" i="6"/>
  <c r="U26" i="6"/>
  <c r="J184" i="6"/>
  <c r="F178" i="6"/>
  <c r="U135" i="6"/>
  <c r="U127" i="6" s="1"/>
  <c r="V135" i="6"/>
  <c r="U184" i="6"/>
  <c r="V184" i="6" s="1"/>
  <c r="T33" i="6"/>
  <c r="T189" i="6"/>
  <c r="V162" i="6"/>
  <c r="V157" i="6" s="1"/>
  <c r="G186" i="6"/>
  <c r="T188" i="6"/>
  <c r="V188" i="6" s="1"/>
  <c r="V147" i="6"/>
  <c r="E190" i="6"/>
  <c r="V120" i="6"/>
  <c r="E178" i="6"/>
  <c r="G55" i="6"/>
  <c r="G40" i="6" s="1"/>
  <c r="V60" i="6"/>
  <c r="T55" i="6"/>
  <c r="T40" i="6" s="1"/>
  <c r="G185" i="6"/>
  <c r="T185" i="6"/>
  <c r="U186" i="6"/>
  <c r="F190" i="6"/>
  <c r="I178" i="6" l="1"/>
  <c r="R121" i="2"/>
  <c r="I72" i="2"/>
  <c r="R137" i="7"/>
  <c r="R143" i="7" s="1"/>
  <c r="T39" i="7"/>
  <c r="T125" i="7" s="1"/>
  <c r="T139" i="7" s="1"/>
  <c r="R139" i="7"/>
  <c r="Q125" i="7"/>
  <c r="W135" i="7"/>
  <c r="O139" i="7"/>
  <c r="V137" i="7"/>
  <c r="V143" i="7" s="1"/>
  <c r="P139" i="7"/>
  <c r="W39" i="7"/>
  <c r="I139" i="7"/>
  <c r="W24" i="7"/>
  <c r="W132" i="7"/>
  <c r="K125" i="7"/>
  <c r="K139" i="7" s="1"/>
  <c r="Q178" i="6"/>
  <c r="V10" i="6"/>
  <c r="R178" i="6"/>
  <c r="M127" i="6"/>
  <c r="V149" i="6"/>
  <c r="U121" i="2"/>
  <c r="K178" i="6"/>
  <c r="M25" i="6"/>
  <c r="M178" i="6" s="1"/>
  <c r="L178" i="6"/>
  <c r="V55" i="6"/>
  <c r="V40" i="6" s="1"/>
  <c r="T25" i="6"/>
  <c r="W127" i="2"/>
  <c r="W23" i="2"/>
  <c r="H121" i="2"/>
  <c r="X51" i="2"/>
  <c r="X86" i="2"/>
  <c r="X131" i="2"/>
  <c r="X25" i="2"/>
  <c r="V128" i="2"/>
  <c r="V132" i="2" s="1"/>
  <c r="X75" i="2"/>
  <c r="X114" i="2"/>
  <c r="W114" i="2"/>
  <c r="X79" i="2"/>
  <c r="H132" i="2"/>
  <c r="Q137" i="7"/>
  <c r="Q143" i="7" s="1"/>
  <c r="U39" i="7"/>
  <c r="U125" i="7" s="1"/>
  <c r="L139" i="7"/>
  <c r="G178" i="6"/>
  <c r="V142" i="6"/>
  <c r="V189" i="6"/>
  <c r="T98" i="6"/>
  <c r="W130" i="2"/>
  <c r="W132" i="2" s="1"/>
  <c r="G190" i="6"/>
  <c r="V26" i="6"/>
  <c r="V25" i="6" s="1"/>
  <c r="H178" i="6"/>
  <c r="V98" i="6"/>
  <c r="S127" i="6"/>
  <c r="S178" i="6" s="1"/>
  <c r="U137" i="7"/>
  <c r="U143" i="7" s="1"/>
  <c r="V187" i="6"/>
  <c r="V62" i="6"/>
  <c r="X130" i="2"/>
  <c r="X44" i="2"/>
  <c r="I128" i="2"/>
  <c r="I132" i="2" s="1"/>
  <c r="I121" i="2"/>
  <c r="V127" i="6"/>
  <c r="P190" i="6"/>
  <c r="W10" i="7"/>
  <c r="W9" i="7" s="1"/>
  <c r="X126" i="2"/>
  <c r="V72" i="2"/>
  <c r="V121" i="2" s="1"/>
  <c r="S190" i="6"/>
  <c r="M190" i="6"/>
  <c r="J190" i="6"/>
  <c r="J178" i="6"/>
  <c r="U25" i="6"/>
  <c r="U178" i="6" s="1"/>
  <c r="V185" i="6"/>
  <c r="T190" i="6"/>
  <c r="V186" i="6"/>
  <c r="U190" i="6"/>
  <c r="W137" i="7" l="1"/>
  <c r="W143" i="7" s="1"/>
  <c r="W125" i="7"/>
  <c r="W139" i="7" s="1"/>
  <c r="V139" i="7"/>
  <c r="Q139" i="7"/>
  <c r="U139" i="7"/>
  <c r="T178" i="6"/>
  <c r="W121" i="2"/>
  <c r="X128" i="2"/>
  <c r="X72" i="2"/>
  <c r="X23" i="2"/>
  <c r="X127" i="2"/>
  <c r="V178" i="6"/>
  <c r="V190" i="6"/>
  <c r="X132" i="2" l="1"/>
  <c r="X121" i="2"/>
</calcChain>
</file>

<file path=xl/sharedStrings.xml><?xml version="1.0" encoding="utf-8"?>
<sst xmlns="http://schemas.openxmlformats.org/spreadsheetml/2006/main" count="1190" uniqueCount="88">
  <si>
    <t>SISTEMA NACIONAL DE SEGURIDAD PÚBLICA</t>
  </si>
  <si>
    <t>(PESOS)</t>
  </si>
  <si>
    <t>ENTIDAD FEDERATIVA: CHIHUAHUA</t>
  </si>
  <si>
    <t>PROGRAMA</t>
  </si>
  <si>
    <t>CAPÍTULO</t>
  </si>
  <si>
    <t>ANEXO TÉCNICO / PROGRAMA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</si>
  <si>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</si>
  <si>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</si>
  <si>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</si>
  <si>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</si>
  <si>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</si>
  <si>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</si>
  <si>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</si>
  <si>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</si>
  <si>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</si>
  <si>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</si>
  <si>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</si>
  <si>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</si>
  <si>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</si>
  <si>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</si>
  <si>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</si>
  <si>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</si>
  <si>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</si>
  <si>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</si>
  <si>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</si>
  <si>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</si>
  <si>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</si>
  <si>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</si>
  <si>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</si>
  <si>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</si>
  <si>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</si>
  <si>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</si>
  <si>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</si>
  <si>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</si>
  <si>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</si>
  <si>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</si>
  <si>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</si>
  <si>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</si>
  <si>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</si>
  <si>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</si>
  <si>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</si>
  <si>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</si>
  <si>
    <t>PAGADO</t>
  </si>
  <si>
    <t xml:space="preserve"> </t>
  </si>
  <si>
    <t>Nuevo Sitema Judicial Penal</t>
  </si>
  <si>
    <t>Servicios de Llamadas de Emergencia 066 y de Denuncia 089</t>
  </si>
  <si>
    <t>Fortalecimiento de las Instituciones de Seguridad Pública, Procuración y Administración de Justicia</t>
  </si>
  <si>
    <t>T O T A L E S</t>
  </si>
  <si>
    <t>AVANCE EN LA APLICACIÓN DE LOS RECURSOS ASIGNADOS A LOS PROGRAMAS DE SEGURIDAD PÚBLICA EJERCICIO 2016
(CORTE AL: 31 DE ENERO 2017)</t>
  </si>
  <si>
    <t>Entidad federativa CHIHUAHUA</t>
  </si>
  <si>
    <t>SUBPROGRAMA</t>
  </si>
  <si>
    <t>Anexo Técnico
Programa con Prioridad Nacional y Subprograma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</si>
  <si>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</si>
  <si>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</si>
  <si>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Desarrollo, Profesionalización y Certificación Policial</t>
  </si>
  <si>
    <t>Tecnologías, Infraestructura y Equipamiento de Apoyo a la Operación Policial</t>
  </si>
  <si>
    <t>Red Nacional de Radiocomunicación</t>
  </si>
  <si>
    <t>Sistema de Videovigilancia</t>
  </si>
  <si>
    <t>Fortalecimiento de Programas Prioritarios Locales de las Instituciones  de Seguridad Pública e Impartición de Justicia</t>
  </si>
  <si>
    <t>Implementación y Desarrollo del Sistema de Justicia Penal y Sistemas Complementarios</t>
  </si>
  <si>
    <t>Fortalecimiento al Sistema Penitenciario Nacional y de Ejecución de Medidas para Adolescentes</t>
  </si>
  <si>
    <t>Desarrollo de las Ciencias Forenses en la Investigación de Hechos Delictivos</t>
  </si>
  <si>
    <t>Sistema Nacional de Información para la Seguridad Pública</t>
  </si>
  <si>
    <t>Sistema Nacional de Información</t>
  </si>
  <si>
    <t>Sistema Nacional de Atención de Llamadas de Emergencia y Denuncias Ciudadanas</t>
  </si>
  <si>
    <t>Fortalecimiento de Capacidades para la Prevención y Combate a Delitos de Alto Impacto</t>
  </si>
  <si>
    <t>Especialización de las Instancias Responsables de la Búsqueda de Personas</t>
  </si>
  <si>
    <t>Seguimiento y Evaluación</t>
  </si>
  <si>
    <t>FED</t>
  </si>
  <si>
    <t xml:space="preserve">ESTATAL </t>
  </si>
  <si>
    <t>ESTATAL MUNICIPAL</t>
  </si>
  <si>
    <t>AVANCE EN LA APLICACIÓN DE LOS RECURSOS ASIGNADOS A LOS PROGRAMAS DE SEGURIDAD PÚBLICA EJERCICIO 2017</t>
  </si>
  <si>
    <t>SALDO POR EJERCER</t>
  </si>
  <si>
    <t>Implementación y Desarrollo del Sistema de Justicia Penal</t>
  </si>
  <si>
    <t>Fortalecimiento de las Unidades Estatales de Supervisión a Medidas Cautelares y Suspensión del Proceso</t>
  </si>
  <si>
    <t>Fortalecimiento de Órganos Especializados en Mecanismos Alternativos de Solución de Controversias en materia Penal y las Unidades de Atención Temprana</t>
  </si>
  <si>
    <t>Modelo Nacional de Policía en Funciones de Seguridad Procesal</t>
  </si>
  <si>
    <t>Fortalecimiento de Asesorías Jurídicas de Víctimas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</si>
  <si>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</si>
  <si>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</si>
  <si>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</si>
  <si>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Modelo Homologado de Unidades de Policía Cibernética</t>
  </si>
  <si>
    <t>Entidad Federativa 8308: CHIHUAHUA</t>
  </si>
  <si>
    <t>AVANCE EN LA APLICACION DE LOS RECURSOS ASIGNADOS A LOS PROGRAMAS CON PRIORIDAD NACIONAL EN MATERIA DE SEGURIDAD PUBLICA, 2014
(cifras al 31 de Diciembre 2017)</t>
  </si>
  <si>
    <t>AVANCE EN LA APLICACION DE LOS RECURSOS ASIGNADOS A LOS PROGRAMAS CON PRIORIDAD NACIONAL EN MATERIA DE SEGURIDAD PUBLICA, 2015
(cifras al 31 de Diciembre de 2017)</t>
  </si>
  <si>
    <t>AVANCE EN LA APLICACION DE LOS RECURSOS ASIGNADOS A LOS PROGRAMAS DE SEGURIDAD PUBLICA, 2012
(cifras al 31 de Diciembre de 2017)</t>
  </si>
  <si>
    <t>AVANCE EN LA APLICACION DE LOS RECURSOS ASIGNADOS A LOS PROGRAMAS CON PRIORIDAD NACIONAL EN MATERIA DE SEGURIDAD PUBLICA, 2013
(cifras al 31 de Diciembre de 2017)</t>
  </si>
  <si>
    <t>CORTE AL: 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</si>
</sst>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_ ;\-0\ "/>
    <numFmt numFmtId="166" formatCode="00"/>
    <numFmt numFmtId="167" formatCode="_-[$€-2]* #,##0.00_-;\-[$€-2]* #,##0.00_-;_-[$€-2]* &quot;-&quot;??_-"/>
    <numFmt numFmtId="168" formatCode="0#"/>
    <numFmt numFmtId="169" formatCode="#,##0.00_ ;\-#,##0.00\ "/>
  </numFmts>
  <fonts count="6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sz val="10"/>
      <name val="Arial"/>
      <family val="2"/>
    </font>
    <font>
      <b/>
      <sz val="22"/>
      <color theme="3" tint="-0.249977111117893"/>
      <name val="Arial"/>
      <family val="2"/>
    </font>
    <font>
      <sz val="20"/>
      <name val="Gotham Book"/>
      <family val="3"/>
    </font>
    <font>
      <b/>
      <sz val="20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sz val="18"/>
      <name val="Arial"/>
      <family val="2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24"/>
      <color indexed="18"/>
      <name val="Arial"/>
      <family val="2"/>
    </font>
    <font>
      <sz val="10"/>
      <name val="Arial"/>
      <family val="2"/>
    </font>
    <font>
      <b/>
      <sz val="24"/>
      <color theme="3" tint="-0.249977111117893"/>
      <name val="Arial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b/>
      <sz val="24"/>
      <color indexed="8"/>
      <name val="Arial"/>
      <family val="2"/>
    </font>
    <font>
      <sz val="10"/>
      <name val="Helv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8"/>
      <name val="Calibri"/>
      <family val="2"/>
    </font>
    <font>
      <b/>
      <sz val="20"/>
      <name val="Gotham Book"/>
      <family val="3"/>
    </font>
    <font>
      <sz val="10"/>
      <name val="Arial"/>
      <family val="2"/>
    </font>
    <font>
      <sz val="18"/>
      <color rgb="FFFF0000"/>
      <name val="Arial"/>
      <family val="2"/>
    </font>
    <font>
      <sz val="22"/>
      <name val="Gotham Book"/>
      <family val="3"/>
    </font>
    <font>
      <b/>
      <sz val="13"/>
      <color theme="1"/>
      <name val="Arial"/>
      <family val="2"/>
    </font>
    <font>
      <b/>
      <sz val="18"/>
      <name val="Gotham Book"/>
      <family val="3"/>
    </font>
    <font>
      <b/>
      <sz val="22"/>
      <name val="Gotham Book"/>
      <family val="3"/>
    </font>
    <font>
      <b/>
      <sz val="22"/>
      <color theme="1"/>
      <name val="Arial"/>
      <family val="2"/>
    </font>
    <font>
      <b/>
      <sz val="14"/>
      <name val="Gotham Book"/>
      <family val="3"/>
    </font>
  </fonts>
  <fills count="3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7">
    <xf numFmtId="0" fontId="0" fillId="0" borderId="0"/>
    <xf numFmtId="0" fontId="1" fillId="0" borderId="0"/>
    <xf numFmtId="0" fontId="4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23" borderId="15" applyNumberFormat="0" applyAlignment="0" applyProtection="0"/>
    <xf numFmtId="0" fontId="20" fillId="24" borderId="16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15" applyNumberFormat="0" applyAlignment="0" applyProtection="0"/>
    <xf numFmtId="0" fontId="2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6" fillId="25" borderId="21" applyNumberFormat="0" applyFont="0" applyAlignment="0" applyProtection="0"/>
    <xf numFmtId="0" fontId="28" fillId="23" borderId="2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3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9" fillId="23" borderId="15" applyNumberFormat="0" applyAlignment="0" applyProtection="0"/>
    <xf numFmtId="0" fontId="19" fillId="23" borderId="15" applyNumberFormat="0" applyAlignment="0" applyProtection="0"/>
    <xf numFmtId="0" fontId="19" fillId="23" borderId="15" applyNumberFormat="0" applyAlignment="0" applyProtection="0"/>
    <xf numFmtId="0" fontId="19" fillId="23" borderId="15" applyNumberFormat="0" applyAlignment="0" applyProtection="0"/>
    <xf numFmtId="0" fontId="19" fillId="23" borderId="15" applyNumberFormat="0" applyAlignment="0" applyProtection="0"/>
    <xf numFmtId="0" fontId="19" fillId="23" borderId="15" applyNumberFormat="0" applyAlignment="0" applyProtection="0"/>
    <xf numFmtId="0" fontId="19" fillId="23" borderId="15" applyNumberFormat="0" applyAlignment="0" applyProtection="0"/>
    <xf numFmtId="0" fontId="19" fillId="23" borderId="15" applyNumberFormat="0" applyAlignment="0" applyProtection="0"/>
    <xf numFmtId="0" fontId="20" fillId="24" borderId="16" applyNumberFormat="0" applyAlignment="0" applyProtection="0"/>
    <xf numFmtId="0" fontId="27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6" fillId="10" borderId="15" applyNumberFormat="0" applyAlignment="0" applyProtection="0"/>
    <xf numFmtId="0" fontId="26" fillId="10" borderId="15" applyNumberFormat="0" applyAlignment="0" applyProtection="0"/>
    <xf numFmtId="0" fontId="26" fillId="10" borderId="15" applyNumberFormat="0" applyAlignment="0" applyProtection="0"/>
    <xf numFmtId="0" fontId="26" fillId="10" borderId="15" applyNumberFormat="0" applyAlignment="0" applyProtection="0"/>
    <xf numFmtId="0" fontId="4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0" borderId="19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0" fontId="26" fillId="10" borderId="15" applyNumberFormat="0" applyAlignment="0" applyProtection="0"/>
    <xf numFmtId="0" fontId="26" fillId="10" borderId="15" applyNumberFormat="0" applyAlignment="0" applyProtection="0"/>
    <xf numFmtId="0" fontId="26" fillId="10" borderId="15" applyNumberFormat="0" applyAlignment="0" applyProtection="0"/>
    <xf numFmtId="0" fontId="26" fillId="10" borderId="15" applyNumberFormat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31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48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48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48" fillId="0" borderId="0"/>
    <xf numFmtId="0" fontId="48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1" fillId="0" borderId="0"/>
    <xf numFmtId="0" fontId="48" fillId="0" borderId="0"/>
    <xf numFmtId="0" fontId="48" fillId="0" borderId="0"/>
    <xf numFmtId="167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7" fontId="48" fillId="0" borderId="0"/>
    <xf numFmtId="167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31" fillId="0" borderId="0"/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5" borderId="55" applyNumberFormat="0" applyFont="0" applyAlignment="0" applyProtection="0"/>
    <xf numFmtId="0" fontId="1" fillId="25" borderId="55" applyNumberFormat="0" applyFont="0" applyAlignment="0" applyProtection="0"/>
    <xf numFmtId="0" fontId="1" fillId="25" borderId="55" applyNumberFormat="0" applyFont="0" applyAlignment="0" applyProtection="0"/>
    <xf numFmtId="0" fontId="1" fillId="25" borderId="55" applyNumberFormat="0" applyFont="0" applyAlignment="0" applyProtection="0"/>
    <xf numFmtId="0" fontId="16" fillId="25" borderId="55" applyNumberFormat="0" applyFont="0" applyAlignment="0" applyProtection="0"/>
    <xf numFmtId="0" fontId="16" fillId="25" borderId="55" applyNumberFormat="0" applyFont="0" applyAlignment="0" applyProtection="0"/>
    <xf numFmtId="0" fontId="16" fillId="25" borderId="55" applyNumberFormat="0" applyFont="0" applyAlignment="0" applyProtection="0"/>
    <xf numFmtId="0" fontId="16" fillId="25" borderId="55" applyNumberFormat="0" applyFont="0" applyAlignment="0" applyProtection="0"/>
    <xf numFmtId="0" fontId="28" fillId="23" borderId="56" applyNumberFormat="0" applyAlignment="0" applyProtection="0"/>
    <xf numFmtId="0" fontId="28" fillId="23" borderId="56" applyNumberFormat="0" applyAlignment="0" applyProtection="0"/>
    <xf numFmtId="0" fontId="28" fillId="23" borderId="56" applyNumberFormat="0" applyAlignment="0" applyProtection="0"/>
    <xf numFmtId="0" fontId="28" fillId="23" borderId="56" applyNumberFormat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8" fillId="23" borderId="56" applyNumberFormat="0" applyAlignment="0" applyProtection="0"/>
    <xf numFmtId="0" fontId="28" fillId="23" borderId="56" applyNumberFormat="0" applyAlignment="0" applyProtection="0"/>
    <xf numFmtId="0" fontId="28" fillId="23" borderId="56" applyNumberFormat="0" applyAlignment="0" applyProtection="0"/>
    <xf numFmtId="0" fontId="28" fillId="23" borderId="5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3" borderId="0" xfId="1" applyFont="1" applyFill="1" applyAlignment="1">
      <alignment horizontal="right" vertical="center"/>
    </xf>
    <xf numFmtId="0" fontId="10" fillId="4" borderId="4" xfId="1" applyFont="1" applyFill="1" applyBorder="1" applyAlignment="1">
      <alignment horizontal="center" vertical="center"/>
    </xf>
    <xf numFmtId="166" fontId="7" fillId="4" borderId="5" xfId="1" applyNumberFormat="1" applyFont="1" applyFill="1" applyBorder="1" applyAlignment="1">
      <alignment horizontal="justify" vertical="center" wrapText="1"/>
    </xf>
    <xf numFmtId="4" fontId="7" fillId="4" borderId="5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0" fontId="10" fillId="4" borderId="7" xfId="1" applyFont="1" applyFill="1" applyBorder="1" applyAlignment="1">
      <alignment horizontal="center" vertical="center"/>
    </xf>
    <xf numFmtId="166" fontId="7" fillId="4" borderId="7" xfId="1" applyNumberFormat="1" applyFont="1" applyFill="1" applyBorder="1" applyAlignment="1">
      <alignment horizontal="justify" vertical="center" wrapText="1"/>
    </xf>
    <xf numFmtId="4" fontId="7" fillId="4" borderId="7" xfId="1" applyNumberFormat="1" applyFont="1" applyFill="1" applyBorder="1" applyAlignment="1">
      <alignment horizontal="right" vertical="center" wrapText="1"/>
    </xf>
    <xf numFmtId="166" fontId="7" fillId="4" borderId="7" xfId="1" applyNumberFormat="1" applyFont="1" applyFill="1" applyBorder="1" applyAlignment="1">
      <alignment horizontal="left" vertical="center" wrapText="1" indent="1"/>
    </xf>
    <xf numFmtId="0" fontId="9" fillId="0" borderId="0" xfId="1" applyFont="1" applyBorder="1" applyAlignment="1">
      <alignment vertical="center"/>
    </xf>
    <xf numFmtId="41" fontId="12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4" fontId="14" fillId="0" borderId="0" xfId="1" applyNumberFormat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43" fontId="14" fillId="0" borderId="0" xfId="1" applyNumberFormat="1" applyFont="1" applyBorder="1" applyAlignment="1">
      <alignment horizontal="left" vertical="center" wrapText="1"/>
    </xf>
    <xf numFmtId="43" fontId="13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4" fontId="7" fillId="2" borderId="11" xfId="1" applyNumberFormat="1" applyFont="1" applyFill="1" applyBorder="1" applyAlignment="1">
      <alignment horizontal="center" vertical="center"/>
    </xf>
    <xf numFmtId="4" fontId="7" fillId="2" borderId="11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/>
    </xf>
    <xf numFmtId="4" fontId="8" fillId="0" borderId="13" xfId="1" applyNumberFormat="1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166" fontId="7" fillId="0" borderId="23" xfId="1" applyNumberFormat="1" applyFont="1" applyFill="1" applyBorder="1" applyAlignment="1">
      <alignment horizontal="left" vertical="center" wrapText="1"/>
    </xf>
    <xf numFmtId="166" fontId="7" fillId="0" borderId="24" xfId="1" applyNumberFormat="1" applyFont="1" applyFill="1" applyBorder="1" applyAlignment="1">
      <alignment horizontal="left" vertical="center" wrapText="1"/>
    </xf>
    <xf numFmtId="166" fontId="7" fillId="0" borderId="25" xfId="1" applyNumberFormat="1" applyFont="1" applyFill="1" applyBorder="1" applyAlignment="1">
      <alignment horizontal="left" vertical="center" wrapText="1"/>
    </xf>
    <xf numFmtId="4" fontId="8" fillId="0" borderId="12" xfId="1" applyNumberFormat="1" applyFont="1" applyFill="1" applyBorder="1" applyAlignment="1">
      <alignment vertical="center" wrapText="1"/>
    </xf>
    <xf numFmtId="4" fontId="8" fillId="0" borderId="9" xfId="1" applyNumberFormat="1" applyFont="1" applyFill="1" applyBorder="1" applyAlignment="1">
      <alignment vertical="center" wrapText="1"/>
    </xf>
    <xf numFmtId="4" fontId="8" fillId="0" borderId="10" xfId="1" applyNumberFormat="1" applyFont="1" applyFill="1" applyBorder="1" applyAlignment="1">
      <alignment vertical="center" wrapText="1"/>
    </xf>
    <xf numFmtId="4" fontId="15" fillId="2" borderId="2" xfId="1" applyNumberFormat="1" applyFont="1" applyFill="1" applyBorder="1" applyAlignment="1">
      <alignment vertical="center"/>
    </xf>
    <xf numFmtId="4" fontId="8" fillId="0" borderId="26" xfId="1" applyNumberFormat="1" applyFont="1" applyFill="1" applyBorder="1" applyAlignment="1">
      <alignment vertical="center" wrapText="1"/>
    </xf>
    <xf numFmtId="43" fontId="14" fillId="0" borderId="0" xfId="49" applyFont="1" applyBorder="1" applyAlignment="1">
      <alignment horizontal="right" vertical="center" wrapText="1"/>
    </xf>
    <xf numFmtId="43" fontId="14" fillId="0" borderId="0" xfId="49" applyFont="1" applyBorder="1" applyAlignment="1">
      <alignment horizontal="left" vertical="center" wrapText="1"/>
    </xf>
    <xf numFmtId="41" fontId="7" fillId="2" borderId="2" xfId="1" applyNumberFormat="1" applyFont="1" applyFill="1" applyBorder="1" applyAlignment="1">
      <alignment horizontal="center" vertical="center" wrapText="1"/>
    </xf>
    <xf numFmtId="41" fontId="32" fillId="0" borderId="0" xfId="1" applyNumberFormat="1" applyFont="1" applyFill="1" applyBorder="1" applyAlignment="1">
      <alignment horizontal="center" vertical="center" wrapText="1"/>
    </xf>
    <xf numFmtId="166" fontId="10" fillId="4" borderId="5" xfId="1" applyNumberFormat="1" applyFont="1" applyFill="1" applyBorder="1" applyAlignment="1">
      <alignment horizontal="left" vertical="center" wrapText="1" indent="1"/>
    </xf>
    <xf numFmtId="43" fontId="10" fillId="4" borderId="13" xfId="38" applyFont="1" applyFill="1" applyBorder="1" applyAlignment="1">
      <alignment horizontal="right" vertical="center" wrapText="1" indent="1"/>
    </xf>
    <xf numFmtId="166" fontId="11" fillId="0" borderId="7" xfId="1" applyNumberFormat="1" applyFont="1" applyFill="1" applyBorder="1" applyAlignment="1">
      <alignment horizontal="left" vertical="center" wrapText="1"/>
    </xf>
    <xf numFmtId="43" fontId="11" fillId="0" borderId="7" xfId="38" applyFont="1" applyFill="1" applyBorder="1" applyAlignment="1">
      <alignment horizontal="left" vertical="center" wrapText="1"/>
    </xf>
    <xf numFmtId="43" fontId="11" fillId="0" borderId="7" xfId="38" applyFont="1" applyFill="1" applyBorder="1" applyAlignment="1">
      <alignment horizontal="right" vertical="center" wrapText="1" indent="1"/>
    </xf>
    <xf numFmtId="43" fontId="10" fillId="0" borderId="7" xfId="38" applyFont="1" applyFill="1" applyBorder="1" applyAlignment="1">
      <alignment horizontal="right" vertical="center" wrapText="1" indent="1"/>
    </xf>
    <xf numFmtId="4" fontId="11" fillId="0" borderId="5" xfId="1" applyNumberFormat="1" applyFont="1" applyFill="1" applyBorder="1" applyAlignment="1">
      <alignment vertical="center" wrapText="1"/>
    </xf>
    <xf numFmtId="166" fontId="10" fillId="4" borderId="7" xfId="1" applyNumberFormat="1" applyFont="1" applyFill="1" applyBorder="1" applyAlignment="1">
      <alignment horizontal="left" vertical="center" wrapText="1" indent="1"/>
    </xf>
    <xf numFmtId="43" fontId="11" fillId="0" borderId="7" xfId="38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center" vertical="center"/>
    </xf>
    <xf numFmtId="41" fontId="33" fillId="2" borderId="2" xfId="1" applyNumberFormat="1" applyFont="1" applyFill="1" applyBorder="1" applyAlignment="1">
      <alignment horizontal="center" vertical="center" wrapText="1"/>
    </xf>
    <xf numFmtId="43" fontId="33" fillId="2" borderId="2" xfId="38" applyFont="1" applyFill="1" applyBorder="1" applyAlignment="1">
      <alignment horizontal="right" vertical="center" wrapText="1"/>
    </xf>
    <xf numFmtId="4" fontId="7" fillId="2" borderId="2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66" fontId="10" fillId="0" borderId="7" xfId="1" applyNumberFormat="1" applyFont="1" applyFill="1" applyBorder="1" applyAlignment="1">
      <alignment horizontal="left" vertical="center" wrapText="1"/>
    </xf>
    <xf numFmtId="166" fontId="10" fillId="0" borderId="5" xfId="1" applyNumberFormat="1" applyFont="1" applyFill="1" applyBorder="1" applyAlignment="1">
      <alignment horizontal="left" vertical="center" wrapText="1"/>
    </xf>
    <xf numFmtId="4" fontId="11" fillId="0" borderId="13" xfId="1" applyNumberFormat="1" applyFont="1" applyFill="1" applyBorder="1" applyAlignment="1">
      <alignment vertical="center" wrapText="1"/>
    </xf>
    <xf numFmtId="0" fontId="10" fillId="0" borderId="28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/>
    </xf>
    <xf numFmtId="4" fontId="10" fillId="2" borderId="30" xfId="1" applyNumberFormat="1" applyFont="1" applyFill="1" applyBorder="1" applyAlignment="1">
      <alignment vertical="center"/>
    </xf>
    <xf numFmtId="0" fontId="1" fillId="0" borderId="0" xfId="50"/>
    <xf numFmtId="0" fontId="8" fillId="0" borderId="0" xfId="50" applyFont="1"/>
    <xf numFmtId="4" fontId="8" fillId="0" borderId="31" xfId="1" applyNumberFormat="1" applyFont="1" applyFill="1" applyBorder="1" applyAlignment="1">
      <alignment vertical="center" wrapText="1"/>
    </xf>
    <xf numFmtId="4" fontId="8" fillId="0" borderId="32" xfId="1" applyNumberFormat="1" applyFont="1" applyFill="1" applyBorder="1" applyAlignment="1">
      <alignment vertical="center" wrapText="1"/>
    </xf>
    <xf numFmtId="4" fontId="8" fillId="0" borderId="33" xfId="1" applyNumberFormat="1" applyFont="1" applyFill="1" applyBorder="1" applyAlignment="1">
      <alignment vertical="center" wrapText="1"/>
    </xf>
    <xf numFmtId="4" fontId="15" fillId="2" borderId="34" xfId="1" applyNumberFormat="1" applyFont="1" applyFill="1" applyBorder="1" applyAlignment="1">
      <alignment vertical="center"/>
    </xf>
    <xf numFmtId="4" fontId="8" fillId="0" borderId="0" xfId="50" applyNumberFormat="1" applyFont="1"/>
    <xf numFmtId="4" fontId="7" fillId="26" borderId="5" xfId="1" applyNumberFormat="1" applyFont="1" applyFill="1" applyBorder="1" applyAlignment="1">
      <alignment horizontal="right" vertical="center" wrapText="1"/>
    </xf>
    <xf numFmtId="4" fontId="7" fillId="26" borderId="39" xfId="1" applyNumberFormat="1" applyFont="1" applyFill="1" applyBorder="1" applyAlignment="1">
      <alignment horizontal="right" vertical="center" wrapText="1"/>
    </xf>
    <xf numFmtId="4" fontId="7" fillId="26" borderId="9" xfId="1" applyNumberFormat="1" applyFont="1" applyFill="1" applyBorder="1" applyAlignment="1">
      <alignment horizontal="right" vertical="center" wrapText="1"/>
    </xf>
    <xf numFmtId="4" fontId="7" fillId="26" borderId="7" xfId="1" applyNumberFormat="1" applyFont="1" applyFill="1" applyBorder="1" applyAlignment="1">
      <alignment horizontal="right" vertical="center" wrapText="1"/>
    </xf>
    <xf numFmtId="4" fontId="7" fillId="26" borderId="32" xfId="1" applyNumberFormat="1" applyFont="1" applyFill="1" applyBorder="1" applyAlignment="1">
      <alignment horizontal="right" vertical="center" wrapText="1"/>
    </xf>
    <xf numFmtId="4" fontId="7" fillId="4" borderId="9" xfId="1" applyNumberFormat="1" applyFont="1" applyFill="1" applyBorder="1" applyAlignment="1">
      <alignment horizontal="right" vertical="center" wrapText="1"/>
    </xf>
    <xf numFmtId="4" fontId="7" fillId="4" borderId="32" xfId="1" applyNumberFormat="1" applyFont="1" applyFill="1" applyBorder="1" applyAlignment="1">
      <alignment horizontal="right" vertical="center" wrapText="1"/>
    </xf>
    <xf numFmtId="166" fontId="8" fillId="0" borderId="24" xfId="1" applyNumberFormat="1" applyFont="1" applyFill="1" applyBorder="1" applyAlignment="1">
      <alignment horizontal="left" vertical="center" wrapText="1"/>
    </xf>
    <xf numFmtId="4" fontId="8" fillId="0" borderId="9" xfId="1" applyNumberFormat="1" applyFont="1" applyFill="1" applyBorder="1" applyAlignment="1">
      <alignment horizontal="right" vertical="center" wrapText="1"/>
    </xf>
    <xf numFmtId="4" fontId="7" fillId="0" borderId="32" xfId="1" applyNumberFormat="1" applyFont="1" applyFill="1" applyBorder="1" applyAlignment="1">
      <alignment horizontal="right" vertical="center" wrapText="1"/>
    </xf>
    <xf numFmtId="0" fontId="11" fillId="0" borderId="43" xfId="1" applyFont="1" applyFill="1" applyBorder="1" applyAlignment="1">
      <alignment horizontal="center" vertical="center"/>
    </xf>
    <xf numFmtId="0" fontId="10" fillId="27" borderId="42" xfId="1" applyFont="1" applyFill="1" applyBorder="1" applyAlignment="1">
      <alignment vertical="center"/>
    </xf>
    <xf numFmtId="0" fontId="10" fillId="27" borderId="5" xfId="1" applyFont="1" applyFill="1" applyBorder="1" applyAlignment="1">
      <alignment vertical="center"/>
    </xf>
    <xf numFmtId="4" fontId="7" fillId="28" borderId="9" xfId="1" applyNumberFormat="1" applyFont="1" applyFill="1" applyBorder="1" applyAlignment="1">
      <alignment horizontal="right" vertical="center" wrapText="1"/>
    </xf>
    <xf numFmtId="4" fontId="7" fillId="28" borderId="7" xfId="1" applyNumberFormat="1" applyFont="1" applyFill="1" applyBorder="1" applyAlignment="1">
      <alignment horizontal="right" vertical="center" wrapText="1"/>
    </xf>
    <xf numFmtId="4" fontId="7" fillId="28" borderId="32" xfId="1" applyNumberFormat="1" applyFont="1" applyFill="1" applyBorder="1" applyAlignment="1">
      <alignment horizontal="right" vertical="center" wrapText="1"/>
    </xf>
    <xf numFmtId="0" fontId="10" fillId="27" borderId="40" xfId="1" applyFont="1" applyFill="1" applyBorder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166" fontId="8" fillId="0" borderId="46" xfId="1" applyNumberFormat="1" applyFont="1" applyFill="1" applyBorder="1" applyAlignment="1">
      <alignment horizontal="left" vertical="center" wrapText="1"/>
    </xf>
    <xf numFmtId="0" fontId="10" fillId="27" borderId="45" xfId="1" applyFont="1" applyFill="1" applyBorder="1" applyAlignment="1">
      <alignment vertical="center"/>
    </xf>
    <xf numFmtId="4" fontId="37" fillId="2" borderId="2" xfId="1" applyNumberFormat="1" applyFont="1" applyFill="1" applyBorder="1" applyAlignment="1">
      <alignment horizontal="right" vertical="center" wrapText="1"/>
    </xf>
    <xf numFmtId="166" fontId="10" fillId="0" borderId="23" xfId="1" applyNumberFormat="1" applyFont="1" applyFill="1" applyBorder="1" applyAlignment="1">
      <alignment horizontal="left" vertical="center" wrapText="1"/>
    </xf>
    <xf numFmtId="4" fontId="7" fillId="0" borderId="31" xfId="1" applyNumberFormat="1" applyFont="1" applyFill="1" applyBorder="1" applyAlignment="1">
      <alignment vertical="center" wrapText="1"/>
    </xf>
    <xf numFmtId="4" fontId="7" fillId="0" borderId="32" xfId="1" applyNumberFormat="1" applyFont="1" applyFill="1" applyBorder="1" applyAlignment="1">
      <alignment vertical="center" wrapText="1"/>
    </xf>
    <xf numFmtId="4" fontId="13" fillId="0" borderId="0" xfId="1" applyNumberFormat="1" applyFont="1" applyAlignment="1">
      <alignment vertical="center"/>
    </xf>
    <xf numFmtId="43" fontId="11" fillId="0" borderId="0" xfId="38" applyFont="1"/>
    <xf numFmtId="41" fontId="5" fillId="0" borderId="0" xfId="1" applyNumberFormat="1" applyFont="1" applyFill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right" vertical="center" wrapText="1"/>
    </xf>
    <xf numFmtId="43" fontId="14" fillId="27" borderId="0" xfId="49" applyFont="1" applyFill="1" applyBorder="1" applyAlignment="1">
      <alignment horizontal="right" vertical="center" wrapText="1"/>
    </xf>
    <xf numFmtId="0" fontId="14" fillId="27" borderId="0" xfId="1" applyFont="1" applyFill="1" applyBorder="1" applyAlignment="1">
      <alignment horizontal="left" vertical="center" wrapText="1"/>
    </xf>
    <xf numFmtId="43" fontId="14" fillId="27" borderId="0" xfId="49" applyFont="1" applyFill="1" applyBorder="1" applyAlignment="1">
      <alignment horizontal="left" vertical="center" wrapText="1"/>
    </xf>
    <xf numFmtId="4" fontId="15" fillId="2" borderId="50" xfId="1" applyNumberFormat="1" applyFont="1" applyFill="1" applyBorder="1" applyAlignment="1">
      <alignment vertical="center"/>
    </xf>
    <xf numFmtId="0" fontId="35" fillId="0" borderId="0" xfId="54"/>
    <xf numFmtId="4" fontId="7" fillId="30" borderId="51" xfId="1" applyNumberFormat="1" applyFont="1" applyFill="1" applyBorder="1" applyAlignment="1">
      <alignment horizontal="right" vertical="center" wrapText="1"/>
    </xf>
    <xf numFmtId="4" fontId="7" fillId="26" borderId="52" xfId="1" applyNumberFormat="1" applyFont="1" applyFill="1" applyBorder="1" applyAlignment="1">
      <alignment horizontal="right" vertical="center" wrapText="1"/>
    </xf>
    <xf numFmtId="0" fontId="11" fillId="0" borderId="52" xfId="1" applyFont="1" applyFill="1" applyBorder="1" applyAlignment="1">
      <alignment horizontal="center" vertical="center"/>
    </xf>
    <xf numFmtId="166" fontId="8" fillId="0" borderId="52" xfId="1" applyNumberFormat="1" applyFont="1" applyFill="1" applyBorder="1" applyAlignment="1">
      <alignment horizontal="left" vertical="center" wrapText="1"/>
    </xf>
    <xf numFmtId="0" fontId="11" fillId="0" borderId="53" xfId="1" applyFont="1" applyFill="1" applyBorder="1" applyAlignment="1">
      <alignment horizontal="center" vertical="center"/>
    </xf>
    <xf numFmtId="166" fontId="8" fillId="0" borderId="53" xfId="1" applyNumberFormat="1" applyFont="1" applyFill="1" applyBorder="1" applyAlignment="1">
      <alignment horizontal="left" vertical="center" wrapText="1"/>
    </xf>
    <xf numFmtId="4" fontId="7" fillId="0" borderId="53" xfId="1" applyNumberFormat="1" applyFont="1" applyFill="1" applyBorder="1" applyAlignment="1">
      <alignment horizontal="right" vertical="center" wrapText="1"/>
    </xf>
    <xf numFmtId="4" fontId="8" fillId="0" borderId="53" xfId="1" applyNumberFormat="1" applyFont="1" applyFill="1" applyBorder="1" applyAlignment="1">
      <alignment horizontal="right" vertical="center" wrapText="1"/>
    </xf>
    <xf numFmtId="4" fontId="7" fillId="31" borderId="51" xfId="1" applyNumberFormat="1" applyFont="1" applyFill="1" applyBorder="1" applyAlignment="1">
      <alignment horizontal="right" vertical="center" wrapText="1"/>
    </xf>
    <xf numFmtId="41" fontId="41" fillId="4" borderId="2" xfId="1" applyNumberFormat="1" applyFont="1" applyFill="1" applyBorder="1" applyAlignment="1">
      <alignment horizontal="center" vertical="center" wrapText="1"/>
    </xf>
    <xf numFmtId="4" fontId="37" fillId="4" borderId="2" xfId="1" applyNumberFormat="1" applyFont="1" applyFill="1" applyBorder="1" applyAlignment="1">
      <alignment horizontal="right" vertical="center" wrapText="1"/>
    </xf>
    <xf numFmtId="0" fontId="11" fillId="0" borderId="51" xfId="1" applyFont="1" applyFill="1" applyBorder="1" applyAlignment="1">
      <alignment horizontal="center" vertical="center"/>
    </xf>
    <xf numFmtId="166" fontId="11" fillId="0" borderId="51" xfId="1" applyNumberFormat="1" applyFont="1" applyFill="1" applyBorder="1" applyAlignment="1">
      <alignment horizontal="left" vertical="center" wrapText="1"/>
    </xf>
    <xf numFmtId="4" fontId="8" fillId="0" borderId="51" xfId="1" applyNumberFormat="1" applyFont="1" applyFill="1" applyBorder="1" applyAlignment="1">
      <alignment vertical="center" wrapText="1"/>
    </xf>
    <xf numFmtId="4" fontId="7" fillId="0" borderId="51" xfId="1" applyNumberFormat="1" applyFont="1" applyFill="1" applyBorder="1" applyAlignment="1">
      <alignment vertical="center" wrapText="1"/>
    </xf>
    <xf numFmtId="4" fontId="8" fillId="0" borderId="52" xfId="1" applyNumberFormat="1" applyFont="1" applyFill="1" applyBorder="1" applyAlignment="1">
      <alignment vertical="center" wrapText="1"/>
    </xf>
    <xf numFmtId="4" fontId="7" fillId="0" borderId="52" xfId="1" applyNumberFormat="1" applyFont="1" applyFill="1" applyBorder="1" applyAlignment="1">
      <alignment vertical="center" wrapText="1"/>
    </xf>
    <xf numFmtId="4" fontId="8" fillId="0" borderId="53" xfId="1" applyNumberFormat="1" applyFont="1" applyFill="1" applyBorder="1" applyAlignment="1">
      <alignment vertical="center" wrapText="1"/>
    </xf>
    <xf numFmtId="4" fontId="7" fillId="0" borderId="53" xfId="1" applyNumberFormat="1" applyFont="1" applyFill="1" applyBorder="1" applyAlignment="1">
      <alignment vertical="center" wrapText="1"/>
    </xf>
    <xf numFmtId="0" fontId="39" fillId="4" borderId="2" xfId="1" applyFont="1" applyFill="1" applyBorder="1" applyAlignment="1">
      <alignment horizontal="center" vertical="center"/>
    </xf>
    <xf numFmtId="4" fontId="7" fillId="4" borderId="2" xfId="1" applyNumberFormat="1" applyFont="1" applyFill="1" applyBorder="1" applyAlignment="1">
      <alignment vertical="center"/>
    </xf>
    <xf numFmtId="4" fontId="35" fillId="0" borderId="0" xfId="54" applyNumberFormat="1"/>
    <xf numFmtId="169" fontId="10" fillId="4" borderId="13" xfId="38" applyNumberFormat="1" applyFont="1" applyFill="1" applyBorder="1" applyAlignment="1">
      <alignment horizontal="right" vertical="center" wrapText="1" indent="1"/>
    </xf>
    <xf numFmtId="43" fontId="51" fillId="0" borderId="0" xfId="38" applyFont="1" applyBorder="1" applyAlignment="1">
      <alignment horizontal="left" vertical="center" wrapText="1"/>
    </xf>
    <xf numFmtId="4" fontId="8" fillId="0" borderId="52" xfId="1" applyNumberFormat="1" applyFont="1" applyFill="1" applyBorder="1" applyAlignment="1">
      <alignment horizontal="right" vertical="center" wrapText="1"/>
    </xf>
    <xf numFmtId="4" fontId="7" fillId="0" borderId="52" xfId="1" applyNumberFormat="1" applyFont="1" applyFill="1" applyBorder="1" applyAlignment="1">
      <alignment horizontal="right" vertical="center" wrapText="1"/>
    </xf>
    <xf numFmtId="41" fontId="7" fillId="2" borderId="2" xfId="1" applyNumberFormat="1" applyFont="1" applyFill="1" applyBorder="1" applyAlignment="1">
      <alignment horizontal="center" vertical="center" wrapText="1"/>
    </xf>
    <xf numFmtId="41" fontId="7" fillId="4" borderId="2" xfId="1" applyNumberFormat="1" applyFont="1" applyFill="1" applyBorder="1" applyAlignment="1">
      <alignment horizontal="center" vertical="center" wrapText="1"/>
    </xf>
    <xf numFmtId="0" fontId="8" fillId="0" borderId="0" xfId="54" applyFont="1"/>
    <xf numFmtId="4" fontId="53" fillId="0" borderId="0" xfId="54" applyNumberFormat="1" applyFont="1"/>
    <xf numFmtId="4" fontId="54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10" fillId="0" borderId="42" xfId="1" applyFont="1" applyFill="1" applyBorder="1" applyAlignment="1">
      <alignment vertical="center"/>
    </xf>
    <xf numFmtId="0" fontId="35" fillId="0" borderId="0" xfId="54" applyFill="1"/>
    <xf numFmtId="0" fontId="1" fillId="0" borderId="0" xfId="50" applyFill="1"/>
    <xf numFmtId="0" fontId="1" fillId="0" borderId="0" xfId="50" applyFont="1" applyFill="1"/>
    <xf numFmtId="41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41" fontId="7" fillId="2" borderId="2" xfId="1" applyNumberFormat="1" applyFont="1" applyFill="1" applyBorder="1" applyAlignment="1">
      <alignment horizontal="center" vertical="center" wrapText="1"/>
    </xf>
    <xf numFmtId="166" fontId="7" fillId="4" borderId="24" xfId="1" applyNumberFormat="1" applyFont="1" applyFill="1" applyBorder="1" applyAlignment="1">
      <alignment horizontal="justify" vertical="center" wrapText="1"/>
    </xf>
    <xf numFmtId="166" fontId="7" fillId="4" borderId="46" xfId="1" applyNumberFormat="1" applyFont="1" applyFill="1" applyBorder="1" applyAlignment="1">
      <alignment horizontal="justify" vertical="center" wrapText="1"/>
    </xf>
    <xf numFmtId="4" fontId="7" fillId="4" borderId="12" xfId="1" applyNumberFormat="1" applyFont="1" applyFill="1" applyBorder="1" applyAlignment="1">
      <alignment horizontal="right" vertical="center" wrapText="1"/>
    </xf>
    <xf numFmtId="4" fontId="7" fillId="4" borderId="13" xfId="1" applyNumberFormat="1" applyFont="1" applyFill="1" applyBorder="1" applyAlignment="1">
      <alignment horizontal="right" vertical="center" wrapText="1"/>
    </xf>
    <xf numFmtId="4" fontId="7" fillId="4" borderId="31" xfId="1" applyNumberFormat="1" applyFont="1" applyFill="1" applyBorder="1" applyAlignment="1">
      <alignment horizontal="right" vertical="center" wrapText="1"/>
    </xf>
    <xf numFmtId="4" fontId="7" fillId="0" borderId="39" xfId="1" applyNumberFormat="1" applyFont="1" applyFill="1" applyBorder="1" applyAlignment="1">
      <alignment horizontal="right" vertical="center" wrapText="1"/>
    </xf>
    <xf numFmtId="4" fontId="7" fillId="4" borderId="45" xfId="1" applyNumberFormat="1" applyFont="1" applyFill="1" applyBorder="1" applyAlignment="1">
      <alignment horizontal="right" vertical="center" wrapText="1"/>
    </xf>
    <xf numFmtId="4" fontId="7" fillId="4" borderId="39" xfId="1" applyNumberFormat="1" applyFont="1" applyFill="1" applyBorder="1" applyAlignment="1">
      <alignment horizontal="right" vertical="center" wrapText="1"/>
    </xf>
    <xf numFmtId="166" fontId="7" fillId="4" borderId="24" xfId="1" applyNumberFormat="1" applyFont="1" applyFill="1" applyBorder="1" applyAlignment="1">
      <alignment horizontal="left" vertical="center" wrapText="1" indent="1"/>
    </xf>
    <xf numFmtId="4" fontId="8" fillId="0" borderId="10" xfId="1" applyNumberFormat="1" applyFont="1" applyFill="1" applyBorder="1" applyAlignment="1">
      <alignment horizontal="right" vertical="center" wrapText="1"/>
    </xf>
    <xf numFmtId="4" fontId="8" fillId="0" borderId="28" xfId="1" applyNumberFormat="1" applyFont="1" applyFill="1" applyBorder="1" applyAlignment="1">
      <alignment horizontal="right" vertical="center" wrapText="1"/>
    </xf>
    <xf numFmtId="4" fontId="8" fillId="0" borderId="26" xfId="1" applyNumberFormat="1" applyFont="1" applyFill="1" applyBorder="1" applyAlignment="1">
      <alignment horizontal="right" vertical="center" wrapText="1"/>
    </xf>
    <xf numFmtId="4" fontId="7" fillId="0" borderId="58" xfId="1" applyNumberFormat="1" applyFont="1" applyFill="1" applyBorder="1" applyAlignment="1">
      <alignment horizontal="right" vertical="center" wrapText="1"/>
    </xf>
    <xf numFmtId="41" fontId="7" fillId="2" borderId="11" xfId="1" applyNumberFormat="1" applyFont="1" applyFill="1" applyBorder="1" applyAlignment="1">
      <alignment horizontal="center" vertical="center" wrapText="1"/>
    </xf>
    <xf numFmtId="4" fontId="8" fillId="0" borderId="28" xfId="1" applyNumberFormat="1" applyFont="1" applyFill="1" applyBorder="1" applyAlignment="1">
      <alignment vertical="center" wrapText="1"/>
    </xf>
    <xf numFmtId="0" fontId="1" fillId="0" borderId="0" xfId="504"/>
    <xf numFmtId="0" fontId="8" fillId="0" borderId="0" xfId="504" applyFont="1"/>
    <xf numFmtId="4" fontId="7" fillId="26" borderId="45" xfId="1" applyNumberFormat="1" applyFont="1" applyFill="1" applyBorder="1" applyAlignment="1">
      <alignment horizontal="right" vertical="center" wrapText="1"/>
    </xf>
    <xf numFmtId="0" fontId="10" fillId="27" borderId="60" xfId="1" applyFont="1" applyFill="1" applyBorder="1" applyAlignment="1">
      <alignment vertical="center"/>
    </xf>
    <xf numFmtId="0" fontId="1" fillId="0" borderId="0" xfId="504" applyFill="1"/>
    <xf numFmtId="4" fontId="7" fillId="0" borderId="33" xfId="1" applyNumberFormat="1" applyFont="1" applyFill="1" applyBorder="1" applyAlignment="1">
      <alignment horizontal="right" vertical="center" wrapText="1"/>
    </xf>
    <xf numFmtId="4" fontId="8" fillId="0" borderId="47" xfId="1" applyNumberFormat="1" applyFont="1" applyFill="1" applyBorder="1" applyAlignment="1">
      <alignment horizontal="right" vertical="center" wrapText="1"/>
    </xf>
    <xf numFmtId="4" fontId="8" fillId="0" borderId="60" xfId="1" applyNumberFormat="1" applyFont="1" applyFill="1" applyBorder="1" applyAlignment="1">
      <alignment horizontal="right" vertical="center" wrapText="1"/>
    </xf>
    <xf numFmtId="4" fontId="7" fillId="0" borderId="62" xfId="1" applyNumberFormat="1" applyFont="1" applyFill="1" applyBorder="1" applyAlignment="1">
      <alignment horizontal="right" vertical="center" wrapText="1"/>
    </xf>
    <xf numFmtId="41" fontId="33" fillId="2" borderId="29" xfId="1" applyNumberFormat="1" applyFont="1" applyFill="1" applyBorder="1" applyAlignment="1">
      <alignment horizontal="center" vertical="center" wrapText="1"/>
    </xf>
    <xf numFmtId="4" fontId="37" fillId="2" borderId="36" xfId="1" applyNumberFormat="1" applyFont="1" applyFill="1" applyBorder="1" applyAlignment="1">
      <alignment horizontal="right" vertical="center" wrapText="1"/>
    </xf>
    <xf numFmtId="0" fontId="11" fillId="0" borderId="0" xfId="504" applyFont="1"/>
    <xf numFmtId="4" fontId="8" fillId="0" borderId="47" xfId="1" applyNumberFormat="1" applyFont="1" applyFill="1" applyBorder="1" applyAlignment="1">
      <alignment vertical="center" wrapText="1"/>
    </xf>
    <xf numFmtId="4" fontId="8" fillId="0" borderId="60" xfId="1" applyNumberFormat="1" applyFont="1" applyFill="1" applyBorder="1" applyAlignment="1">
      <alignment vertical="center" wrapText="1"/>
    </xf>
    <xf numFmtId="4" fontId="7" fillId="0" borderId="62" xfId="1" applyNumberFormat="1" applyFont="1" applyFill="1" applyBorder="1" applyAlignment="1">
      <alignment vertical="center" wrapText="1"/>
    </xf>
    <xf numFmtId="0" fontId="10" fillId="2" borderId="63" xfId="1" applyFont="1" applyFill="1" applyBorder="1" applyAlignment="1">
      <alignment horizontal="center" vertical="center"/>
    </xf>
    <xf numFmtId="4" fontId="7" fillId="2" borderId="30" xfId="1" applyNumberFormat="1" applyFont="1" applyFill="1" applyBorder="1" applyAlignment="1">
      <alignment vertical="center"/>
    </xf>
    <xf numFmtId="4" fontId="7" fillId="2" borderId="64" xfId="1" applyNumberFormat="1" applyFont="1" applyFill="1" applyBorder="1" applyAlignment="1">
      <alignment vertical="center"/>
    </xf>
    <xf numFmtId="4" fontId="7" fillId="2" borderId="65" xfId="1" applyNumberFormat="1" applyFont="1" applyFill="1" applyBorder="1" applyAlignment="1">
      <alignment vertical="center"/>
    </xf>
    <xf numFmtId="0" fontId="38" fillId="0" borderId="0" xfId="504" applyFont="1"/>
    <xf numFmtId="4" fontId="39" fillId="29" borderId="11" xfId="504" applyNumberFormat="1" applyFont="1" applyFill="1" applyBorder="1" applyAlignment="1" applyProtection="1">
      <alignment vertical="center" wrapText="1"/>
    </xf>
    <xf numFmtId="4" fontId="8" fillId="0" borderId="0" xfId="504" applyNumberFormat="1" applyFont="1"/>
    <xf numFmtId="43" fontId="11" fillId="0" borderId="0" xfId="504" applyNumberFormat="1" applyFont="1"/>
    <xf numFmtId="41" fontId="7" fillId="2" borderId="2" xfId="1" applyNumberFormat="1" applyFont="1" applyFill="1" applyBorder="1" applyAlignment="1">
      <alignment horizontal="center" vertical="center" wrapText="1"/>
    </xf>
    <xf numFmtId="41" fontId="7" fillId="2" borderId="36" xfId="1" applyNumberFormat="1" applyFont="1" applyFill="1" applyBorder="1" applyAlignment="1">
      <alignment horizontal="center" vertical="center" wrapText="1"/>
    </xf>
    <xf numFmtId="41" fontId="7" fillId="2" borderId="2" xfId="1" applyNumberFormat="1" applyFont="1" applyFill="1" applyBorder="1" applyAlignment="1">
      <alignment horizontal="center" vertical="center" wrapText="1"/>
    </xf>
    <xf numFmtId="41" fontId="5" fillId="0" borderId="49" xfId="1" applyNumberFormat="1" applyFont="1" applyFill="1" applyBorder="1" applyAlignment="1">
      <alignment horizontal="center" vertical="center" wrapText="1"/>
    </xf>
    <xf numFmtId="0" fontId="57" fillId="0" borderId="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54" fillId="0" borderId="0" xfId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 wrapText="1"/>
    </xf>
    <xf numFmtId="4" fontId="55" fillId="0" borderId="0" xfId="0" applyNumberFormat="1" applyFont="1" applyFill="1" applyBorder="1" applyAlignment="1">
      <alignment vertical="center" wrapText="1"/>
    </xf>
    <xf numFmtId="43" fontId="55" fillId="0" borderId="0" xfId="49" applyFont="1" applyFill="1" applyBorder="1" applyAlignment="1">
      <alignment vertical="center" wrapText="1"/>
    </xf>
    <xf numFmtId="43" fontId="14" fillId="0" borderId="0" xfId="38" applyFont="1" applyBorder="1" applyAlignment="1">
      <alignment horizontal="left" vertical="center" wrapText="1"/>
    </xf>
    <xf numFmtId="43" fontId="56" fillId="0" borderId="0" xfId="49" applyFont="1" applyBorder="1" applyAlignment="1">
      <alignment horizontal="left" vertical="center" wrapText="1"/>
    </xf>
    <xf numFmtId="43" fontId="59" fillId="0" borderId="0" xfId="49" applyFont="1" applyBorder="1" applyAlignment="1">
      <alignment horizontal="left" vertical="center" wrapText="1"/>
    </xf>
    <xf numFmtId="4" fontId="32" fillId="33" borderId="11" xfId="0" applyNumberFormat="1" applyFont="1" applyFill="1" applyBorder="1" applyAlignment="1" applyProtection="1">
      <alignment vertical="center" wrapText="1"/>
    </xf>
    <xf numFmtId="41" fontId="7" fillId="2" borderId="2" xfId="1" applyNumberFormat="1" applyFont="1" applyFill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41" fontId="7" fillId="2" borderId="14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textRotation="90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wrapText="1"/>
    </xf>
    <xf numFmtId="41" fontId="5" fillId="0" borderId="49" xfId="1" applyNumberFormat="1" applyFont="1" applyFill="1" applyBorder="1" applyAlignment="1">
      <alignment horizontal="center" vertical="center" wrapText="1"/>
    </xf>
    <xf numFmtId="41" fontId="7" fillId="2" borderId="29" xfId="1" applyNumberFormat="1" applyFont="1" applyFill="1" applyBorder="1" applyAlignment="1">
      <alignment horizontal="center" vertical="center" wrapText="1"/>
    </xf>
    <xf numFmtId="41" fontId="7" fillId="2" borderId="35" xfId="1" applyNumberFormat="1" applyFont="1" applyFill="1" applyBorder="1" applyAlignment="1">
      <alignment horizontal="center" vertical="center" wrapText="1"/>
    </xf>
    <xf numFmtId="41" fontId="7" fillId="2" borderId="36" xfId="1" applyNumberFormat="1" applyFont="1" applyFill="1" applyBorder="1" applyAlignment="1">
      <alignment horizontal="center" vertical="center" wrapText="1"/>
    </xf>
    <xf numFmtId="41" fontId="34" fillId="0" borderId="0" xfId="1" applyNumberFormat="1" applyFont="1" applyFill="1" applyBorder="1" applyAlignment="1">
      <alignment horizontal="center" vertical="center" wrapText="1"/>
    </xf>
    <xf numFmtId="164" fontId="34" fillId="0" borderId="0" xfId="1" applyNumberFormat="1" applyFont="1" applyBorder="1" applyAlignment="1">
      <alignment horizontal="center" vertical="center"/>
    </xf>
    <xf numFmtId="41" fontId="36" fillId="0" borderId="49" xfId="1" applyNumberFormat="1" applyFont="1" applyFill="1" applyBorder="1" applyAlignment="1">
      <alignment horizontal="center" vertical="center" wrapText="1"/>
    </xf>
    <xf numFmtId="0" fontId="10" fillId="26" borderId="3" xfId="1" applyFont="1" applyFill="1" applyBorder="1" applyAlignment="1">
      <alignment horizontal="center" vertical="center"/>
    </xf>
    <xf numFmtId="0" fontId="10" fillId="26" borderId="40" xfId="1" applyFont="1" applyFill="1" applyBorder="1" applyAlignment="1">
      <alignment horizontal="center" vertical="center"/>
    </xf>
    <xf numFmtId="0" fontId="10" fillId="26" borderId="45" xfId="1" applyFont="1" applyFill="1" applyBorder="1" applyAlignment="1">
      <alignment horizontal="center" vertical="center"/>
    </xf>
    <xf numFmtId="166" fontId="7" fillId="26" borderId="37" xfId="1" applyNumberFormat="1" applyFont="1" applyFill="1" applyBorder="1" applyAlignment="1">
      <alignment horizontal="justify" vertical="center" wrapText="1"/>
    </xf>
    <xf numFmtId="166" fontId="7" fillId="26" borderId="38" xfId="1" applyNumberFormat="1" applyFont="1" applyFill="1" applyBorder="1" applyAlignment="1">
      <alignment horizontal="justify" vertical="center" wrapText="1"/>
    </xf>
    <xf numFmtId="166" fontId="7" fillId="4" borderId="41" xfId="1" applyNumberFormat="1" applyFont="1" applyFill="1" applyBorder="1" applyAlignment="1">
      <alignment horizontal="center" vertical="center" wrapText="1"/>
    </xf>
    <xf numFmtId="166" fontId="7" fillId="4" borderId="42" xfId="1" applyNumberFormat="1" applyFont="1" applyFill="1" applyBorder="1" applyAlignment="1">
      <alignment horizontal="center" vertical="center" wrapText="1"/>
    </xf>
    <xf numFmtId="166" fontId="7" fillId="4" borderId="5" xfId="1" applyNumberFormat="1" applyFont="1" applyFill="1" applyBorder="1" applyAlignment="1">
      <alignment horizontal="center" vertical="center" wrapText="1"/>
    </xf>
    <xf numFmtId="166" fontId="7" fillId="4" borderId="24" xfId="1" applyNumberFormat="1" applyFont="1" applyFill="1" applyBorder="1" applyAlignment="1">
      <alignment horizontal="justify" vertical="center" wrapText="1"/>
    </xf>
    <xf numFmtId="166" fontId="7" fillId="4" borderId="48" xfId="1" applyNumberFormat="1" applyFont="1" applyFill="1" applyBorder="1" applyAlignment="1">
      <alignment horizontal="justify" vertical="center" wrapText="1"/>
    </xf>
    <xf numFmtId="166" fontId="7" fillId="4" borderId="59" xfId="1" applyNumberFormat="1" applyFont="1" applyFill="1" applyBorder="1" applyAlignment="1">
      <alignment horizontal="center" vertical="center" wrapText="1"/>
    </xf>
    <xf numFmtId="166" fontId="7" fillId="4" borderId="44" xfId="1" applyNumberFormat="1" applyFont="1" applyFill="1" applyBorder="1" applyAlignment="1">
      <alignment horizontal="center" vertical="center" wrapText="1"/>
    </xf>
    <xf numFmtId="166" fontId="7" fillId="4" borderId="46" xfId="1" applyNumberFormat="1" applyFont="1" applyFill="1" applyBorder="1" applyAlignment="1">
      <alignment horizontal="center" vertical="center" wrapText="1"/>
    </xf>
    <xf numFmtId="166" fontId="7" fillId="4" borderId="24" xfId="1" applyNumberFormat="1" applyFont="1" applyFill="1" applyBorder="1" applyAlignment="1">
      <alignment horizontal="center" vertical="center" wrapText="1"/>
    </xf>
    <xf numFmtId="166" fontId="7" fillId="4" borderId="48" xfId="1" applyNumberFormat="1" applyFont="1" applyFill="1" applyBorder="1" applyAlignment="1">
      <alignment horizontal="center" vertical="center" wrapText="1"/>
    </xf>
    <xf numFmtId="0" fontId="10" fillId="26" borderId="47" xfId="1" applyFont="1" applyFill="1" applyBorder="1" applyAlignment="1">
      <alignment horizontal="center" vertical="center"/>
    </xf>
    <xf numFmtId="166" fontId="7" fillId="26" borderId="24" xfId="1" applyNumberFormat="1" applyFont="1" applyFill="1" applyBorder="1" applyAlignment="1">
      <alignment horizontal="center" vertical="center" wrapText="1"/>
    </xf>
    <xf numFmtId="166" fontId="7" fillId="26" borderId="48" xfId="1" applyNumberFormat="1" applyFont="1" applyFill="1" applyBorder="1" applyAlignment="1">
      <alignment horizontal="center" vertical="center" wrapText="1"/>
    </xf>
    <xf numFmtId="166" fontId="7" fillId="4" borderId="60" xfId="1" applyNumberFormat="1" applyFont="1" applyFill="1" applyBorder="1" applyAlignment="1">
      <alignment horizontal="center" vertical="center" wrapText="1"/>
    </xf>
    <xf numFmtId="0" fontId="10" fillId="26" borderId="9" xfId="1" applyFont="1" applyFill="1" applyBorder="1" applyAlignment="1">
      <alignment horizontal="center" vertical="center"/>
    </xf>
    <xf numFmtId="166" fontId="7" fillId="26" borderId="59" xfId="1" applyNumberFormat="1" applyFont="1" applyFill="1" applyBorder="1" applyAlignment="1">
      <alignment horizontal="center" vertical="center" wrapText="1"/>
    </xf>
    <xf numFmtId="166" fontId="7" fillId="26" borderId="61" xfId="1" applyNumberFormat="1" applyFont="1" applyFill="1" applyBorder="1" applyAlignment="1">
      <alignment horizontal="center" vertical="center" wrapText="1"/>
    </xf>
    <xf numFmtId="0" fontId="10" fillId="27" borderId="60" xfId="1" applyFont="1" applyFill="1" applyBorder="1" applyAlignment="1">
      <alignment horizontal="center" vertical="center"/>
    </xf>
    <xf numFmtId="0" fontId="10" fillId="27" borderId="42" xfId="1" applyFont="1" applyFill="1" applyBorder="1" applyAlignment="1">
      <alignment horizontal="center" vertical="center"/>
    </xf>
    <xf numFmtId="0" fontId="10" fillId="27" borderId="5" xfId="1" applyFont="1" applyFill="1" applyBorder="1" applyAlignment="1">
      <alignment horizontal="center" vertical="center"/>
    </xf>
    <xf numFmtId="166" fontId="7" fillId="4" borderId="24" xfId="1" applyNumberFormat="1" applyFont="1" applyFill="1" applyBorder="1" applyAlignment="1">
      <alignment horizontal="left" vertical="center" wrapText="1"/>
    </xf>
    <xf numFmtId="166" fontId="7" fillId="4" borderId="48" xfId="1" applyNumberFormat="1" applyFont="1" applyFill="1" applyBorder="1" applyAlignment="1">
      <alignment horizontal="left" vertical="center" wrapText="1"/>
    </xf>
    <xf numFmtId="166" fontId="7" fillId="28" borderId="24" xfId="1" applyNumberFormat="1" applyFont="1" applyFill="1" applyBorder="1" applyAlignment="1">
      <alignment horizontal="center" vertical="center" wrapText="1"/>
    </xf>
    <xf numFmtId="166" fontId="7" fillId="28" borderId="48" xfId="1" applyNumberFormat="1" applyFont="1" applyFill="1" applyBorder="1" applyAlignment="1">
      <alignment horizontal="center" vertical="center" wrapText="1"/>
    </xf>
    <xf numFmtId="165" fontId="7" fillId="4" borderId="2" xfId="1" applyNumberFormat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/>
    </xf>
    <xf numFmtId="0" fontId="10" fillId="4" borderId="54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166" fontId="7" fillId="30" borderId="51" xfId="1" applyNumberFormat="1" applyFont="1" applyFill="1" applyBorder="1" applyAlignment="1">
      <alignment horizontal="justify" vertical="center" wrapText="1"/>
    </xf>
    <xf numFmtId="0" fontId="10" fillId="27" borderId="52" xfId="1" applyFont="1" applyFill="1" applyBorder="1" applyAlignment="1">
      <alignment horizontal="center" vertical="center"/>
    </xf>
    <xf numFmtId="0" fontId="10" fillId="27" borderId="53" xfId="1" applyFont="1" applyFill="1" applyBorder="1" applyAlignment="1">
      <alignment horizontal="center" vertical="center"/>
    </xf>
    <xf numFmtId="166" fontId="7" fillId="31" borderId="51" xfId="1" applyNumberFormat="1" applyFont="1" applyFill="1" applyBorder="1" applyAlignment="1">
      <alignment horizontal="center" vertical="center" wrapText="1"/>
    </xf>
    <xf numFmtId="0" fontId="10" fillId="4" borderId="52" xfId="1" applyFont="1" applyFill="1" applyBorder="1" applyAlignment="1">
      <alignment horizontal="center" vertical="center"/>
    </xf>
    <xf numFmtId="0" fontId="10" fillId="4" borderId="53" xfId="1" applyFont="1" applyFill="1" applyBorder="1" applyAlignment="1">
      <alignment horizontal="center" vertical="center"/>
    </xf>
    <xf numFmtId="41" fontId="7" fillId="4" borderId="2" xfId="1" applyNumberFormat="1" applyFont="1" applyFill="1" applyBorder="1" applyAlignment="1">
      <alignment horizontal="center" vertical="center" wrapText="1"/>
    </xf>
    <xf numFmtId="0" fontId="10" fillId="4" borderId="5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166" fontId="7" fillId="26" borderId="52" xfId="1" applyNumberFormat="1" applyFont="1" applyFill="1" applyBorder="1" applyAlignment="1">
      <alignment horizontal="center" vertical="center" wrapText="1"/>
    </xf>
    <xf numFmtId="166" fontId="7" fillId="26" borderId="53" xfId="1" applyNumberFormat="1" applyFont="1" applyFill="1" applyBorder="1" applyAlignment="1">
      <alignment horizontal="center" vertical="center" wrapText="1"/>
    </xf>
    <xf numFmtId="166" fontId="7" fillId="26" borderId="52" xfId="1" applyNumberFormat="1" applyFont="1" applyFill="1" applyBorder="1" applyAlignment="1">
      <alignment horizontal="left" vertical="center" wrapText="1"/>
    </xf>
    <xf numFmtId="166" fontId="7" fillId="26" borderId="52" xfId="1" applyNumberFormat="1" applyFont="1" applyFill="1" applyBorder="1" applyAlignment="1">
      <alignment horizontal="justify" vertical="center" wrapText="1"/>
    </xf>
    <xf numFmtId="41" fontId="40" fillId="0" borderId="0" xfId="1" applyNumberFormat="1" applyFont="1" applyFill="1" applyBorder="1" applyAlignment="1">
      <alignment horizontal="center" vertical="center" wrapText="1"/>
    </xf>
    <xf numFmtId="164" fontId="40" fillId="0" borderId="0" xfId="1" applyNumberFormat="1" applyFont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textRotation="90"/>
    </xf>
  </cellXfs>
  <cellStyles count="73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55"/>
    <cellStyle name="20% - Énfasis2 2" xfId="56"/>
    <cellStyle name="20% - Énfasis3 2" xfId="57"/>
    <cellStyle name="20% - Énfasis4 2" xfId="58"/>
    <cellStyle name="20% - Énfasis5 2" xfId="59"/>
    <cellStyle name="20% - Énfasis6 2" xfId="6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Énfasis1 2" xfId="61"/>
    <cellStyle name="40% - Énfasis2 2" xfId="62"/>
    <cellStyle name="40% - Énfasis3 2" xfId="63"/>
    <cellStyle name="40% - Énfasis4 2" xfId="64"/>
    <cellStyle name="40% - Énfasis5 2" xfId="65"/>
    <cellStyle name="40% - Énfasis6 2" xfId="6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Énfasis1 2" xfId="67"/>
    <cellStyle name="60% - Énfasis2 2" xfId="68"/>
    <cellStyle name="60% - Énfasis3 2" xfId="69"/>
    <cellStyle name="60% - Énfasis4 2" xfId="70"/>
    <cellStyle name="60% - Énfasis5 2" xfId="71"/>
    <cellStyle name="60% - Énfasis6 2" xfId="72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Buena 2" xfId="73"/>
    <cellStyle name="Calculation" xfId="28"/>
    <cellStyle name="Calculation 2" xfId="74"/>
    <cellStyle name="Calculation 3" xfId="75"/>
    <cellStyle name="Calculation 4" xfId="76"/>
    <cellStyle name="Calculation 5" xfId="77"/>
    <cellStyle name="Cálculo 2" xfId="78"/>
    <cellStyle name="Cálculo 2 2" xfId="79"/>
    <cellStyle name="Cálculo 2 3" xfId="80"/>
    <cellStyle name="Cálculo 2 4" xfId="81"/>
    <cellStyle name="Celda de comprobación 2" xfId="82"/>
    <cellStyle name="Celda vinculada 2" xfId="83"/>
    <cellStyle name="Check Cell" xfId="29"/>
    <cellStyle name="Encabezado 4 2" xfId="84"/>
    <cellStyle name="Énfasis1 2" xfId="85"/>
    <cellStyle name="Énfasis2 2" xfId="86"/>
    <cellStyle name="Énfasis3 2" xfId="87"/>
    <cellStyle name="Énfasis4 2" xfId="88"/>
    <cellStyle name="Énfasis5 2" xfId="89"/>
    <cellStyle name="Énfasis6 2" xfId="90"/>
    <cellStyle name="Entrada 2" xfId="91"/>
    <cellStyle name="Entrada 2 2" xfId="92"/>
    <cellStyle name="Entrada 2 3" xfId="93"/>
    <cellStyle name="Entrada 2 4" xfId="94"/>
    <cellStyle name="Estilo 1" xfId="95"/>
    <cellStyle name="Euro" xfId="96"/>
    <cellStyle name="Euro 2" xfId="97"/>
    <cellStyle name="Explanatory Text" xfId="30"/>
    <cellStyle name="Followed Hyperlink_Avance en la Aplicación PNSP (Fórmula FASP 2009).xls" xfId="98"/>
    <cellStyle name="Good" xfId="31"/>
    <cellStyle name="Heading 1" xfId="32"/>
    <cellStyle name="Heading 2" xfId="33"/>
    <cellStyle name="Heading 3" xfId="34"/>
    <cellStyle name="Heading 3 2" xfId="99"/>
    <cellStyle name="Heading 4" xfId="35"/>
    <cellStyle name="Hipervínculo 2" xfId="100"/>
    <cellStyle name="Incorrecto 2" xfId="101"/>
    <cellStyle name="Input" xfId="36"/>
    <cellStyle name="Input 2" xfId="102"/>
    <cellStyle name="Input 3" xfId="103"/>
    <cellStyle name="Input 4" xfId="104"/>
    <cellStyle name="Input 5" xfId="105"/>
    <cellStyle name="Linked Cell" xfId="37"/>
    <cellStyle name="Millares" xfId="49" builtinId="3"/>
    <cellStyle name="Millares 10" xfId="106"/>
    <cellStyle name="Millares 11" xfId="107"/>
    <cellStyle name="Millares 11 2" xfId="108"/>
    <cellStyle name="Millares 11 3" xfId="109"/>
    <cellStyle name="Millares 12" xfId="110"/>
    <cellStyle name="Millares 13" xfId="111"/>
    <cellStyle name="Millares 14" xfId="112"/>
    <cellStyle name="Millares 15" xfId="113"/>
    <cellStyle name="Millares 16" xfId="114"/>
    <cellStyle name="Millares 17" xfId="115"/>
    <cellStyle name="Millares 18" xfId="116"/>
    <cellStyle name="Millares 19" xfId="117"/>
    <cellStyle name="Millares 2" xfId="38"/>
    <cellStyle name="Millares 2 10" xfId="118"/>
    <cellStyle name="Millares 2 10 2" xfId="119"/>
    <cellStyle name="Millares 2 11" xfId="120"/>
    <cellStyle name="Millares 2 11 2" xfId="121"/>
    <cellStyle name="Millares 2 12" xfId="122"/>
    <cellStyle name="Millares 2 12 2" xfId="123"/>
    <cellStyle name="Millares 2 13" xfId="124"/>
    <cellStyle name="Millares 2 14" xfId="125"/>
    <cellStyle name="Millares 2 15" xfId="733"/>
    <cellStyle name="Millares 2 2" xfId="39"/>
    <cellStyle name="Millares 2 2 2" xfId="52"/>
    <cellStyle name="Millares 2 2 2 2" xfId="126"/>
    <cellStyle name="Millares 2 2 2 3" xfId="735"/>
    <cellStyle name="Millares 2 2 3" xfId="127"/>
    <cellStyle name="Millares 2 2 4" xfId="734"/>
    <cellStyle name="Millares 2 3" xfId="128"/>
    <cellStyle name="Millares 2 3 2" xfId="129"/>
    <cellStyle name="Millares 2 4" xfId="130"/>
    <cellStyle name="Millares 2 4 2" xfId="131"/>
    <cellStyle name="Millares 2 5" xfId="132"/>
    <cellStyle name="Millares 2 5 2" xfId="133"/>
    <cellStyle name="Millares 2 6" xfId="134"/>
    <cellStyle name="Millares 2 6 2" xfId="135"/>
    <cellStyle name="Millares 2 7" xfId="136"/>
    <cellStyle name="Millares 2 7 2" xfId="137"/>
    <cellStyle name="Millares 2 8" xfId="138"/>
    <cellStyle name="Millares 2 8 2" xfId="139"/>
    <cellStyle name="Millares 2 9" xfId="140"/>
    <cellStyle name="Millares 2 9 2" xfId="141"/>
    <cellStyle name="Millares 20" xfId="142"/>
    <cellStyle name="Millares 21" xfId="143"/>
    <cellStyle name="Millares 22" xfId="144"/>
    <cellStyle name="Millares 23" xfId="145"/>
    <cellStyle name="Millares 24" xfId="146"/>
    <cellStyle name="Millares 25" xfId="147"/>
    <cellStyle name="Millares 26" xfId="148"/>
    <cellStyle name="Millares 27" xfId="149"/>
    <cellStyle name="Millares 28" xfId="150"/>
    <cellStyle name="Millares 29" xfId="151"/>
    <cellStyle name="Millares 3" xfId="40"/>
    <cellStyle name="Millares 3 2" xfId="152"/>
    <cellStyle name="Millares 3 3" xfId="153"/>
    <cellStyle name="Millares 3 4" xfId="154"/>
    <cellStyle name="Millares 3 5" xfId="736"/>
    <cellStyle name="Millares 30" xfId="155"/>
    <cellStyle name="Millares 31" xfId="156"/>
    <cellStyle name="Millares 32" xfId="157"/>
    <cellStyle name="Millares 33" xfId="158"/>
    <cellStyle name="Millares 34" xfId="159"/>
    <cellStyle name="Millares 35" xfId="160"/>
    <cellStyle name="Millares 36" xfId="161"/>
    <cellStyle name="Millares 37" xfId="162"/>
    <cellStyle name="Millares 38" xfId="163"/>
    <cellStyle name="Millares 39" xfId="164"/>
    <cellStyle name="Millares 39 2" xfId="165"/>
    <cellStyle name="Millares 4" xfId="166"/>
    <cellStyle name="Millares 4 2" xfId="167"/>
    <cellStyle name="Millares 4 3" xfId="168"/>
    <cellStyle name="Millares 4 3 2" xfId="169"/>
    <cellStyle name="Millares 4 4" xfId="170"/>
    <cellStyle name="Millares 40" xfId="171"/>
    <cellStyle name="Millares 40 2" xfId="172"/>
    <cellStyle name="Millares 41" xfId="173"/>
    <cellStyle name="Millares 5" xfId="174"/>
    <cellStyle name="Millares 5 2" xfId="175"/>
    <cellStyle name="Millares 5 3" xfId="176"/>
    <cellStyle name="Millares 6" xfId="177"/>
    <cellStyle name="Millares 6 2" xfId="178"/>
    <cellStyle name="Millares 7" xfId="179"/>
    <cellStyle name="Millares 8" xfId="180"/>
    <cellStyle name="Millares 8 2" xfId="181"/>
    <cellStyle name="Millares 9" xfId="182"/>
    <cellStyle name="Millares 9 2" xfId="183"/>
    <cellStyle name="Moneda 2" xfId="184"/>
    <cellStyle name="Moneda 3" xfId="185"/>
    <cellStyle name="Moneda 3 2" xfId="186"/>
    <cellStyle name="Moneda 3 3" xfId="187"/>
    <cellStyle name="Moneda 4" xfId="188"/>
    <cellStyle name="Neutral 2" xfId="189"/>
    <cellStyle name="Normal" xfId="0" builtinId="0"/>
    <cellStyle name="Normal 10" xfId="190"/>
    <cellStyle name="Normal 10 2" xfId="191"/>
    <cellStyle name="Normal 10 2 2" xfId="192"/>
    <cellStyle name="Normal 10 3" xfId="193"/>
    <cellStyle name="Normal 10 3 2" xfId="194"/>
    <cellStyle name="Normal 10 4" xfId="195"/>
    <cellStyle name="Normal 10 5" xfId="196"/>
    <cellStyle name="Normal 100" xfId="197"/>
    <cellStyle name="Normal 101" xfId="198"/>
    <cellStyle name="Normal 102" xfId="199"/>
    <cellStyle name="Normal 103" xfId="200"/>
    <cellStyle name="Normal 104" xfId="201"/>
    <cellStyle name="Normal 105" xfId="202"/>
    <cellStyle name="Normal 106" xfId="203"/>
    <cellStyle name="Normal 107" xfId="204"/>
    <cellStyle name="Normal 108" xfId="205"/>
    <cellStyle name="Normal 109" xfId="206"/>
    <cellStyle name="Normal 11" xfId="207"/>
    <cellStyle name="Normal 11 2" xfId="208"/>
    <cellStyle name="Normal 11 2 2" xfId="209"/>
    <cellStyle name="Normal 11 3" xfId="210"/>
    <cellStyle name="Normal 11 4" xfId="211"/>
    <cellStyle name="Normal 110" xfId="212"/>
    <cellStyle name="Normal 111" xfId="213"/>
    <cellStyle name="Normal 112" xfId="214"/>
    <cellStyle name="Normal 113" xfId="215"/>
    <cellStyle name="Normal 114" xfId="216"/>
    <cellStyle name="Normal 115" xfId="217"/>
    <cellStyle name="Normal 116" xfId="218"/>
    <cellStyle name="Normal 117" xfId="219"/>
    <cellStyle name="Normal 118" xfId="220"/>
    <cellStyle name="Normal 119" xfId="221"/>
    <cellStyle name="Normal 12" xfId="222"/>
    <cellStyle name="Normal 12 2" xfId="223"/>
    <cellStyle name="Normal 12 3" xfId="224"/>
    <cellStyle name="Normal 120" xfId="225"/>
    <cellStyle name="Normal 121" xfId="226"/>
    <cellStyle name="Normal 122" xfId="227"/>
    <cellStyle name="Normal 122 2" xfId="228"/>
    <cellStyle name="Normal 122 2 2" xfId="229"/>
    <cellStyle name="Normal 122 3" xfId="230"/>
    <cellStyle name="Normal 122 4" xfId="231"/>
    <cellStyle name="Normal 123" xfId="232"/>
    <cellStyle name="Normal 124" xfId="233"/>
    <cellStyle name="Normal 125" xfId="234"/>
    <cellStyle name="Normal 126" xfId="235"/>
    <cellStyle name="Normal 127" xfId="236"/>
    <cellStyle name="Normal 128" xfId="237"/>
    <cellStyle name="Normal 129" xfId="238"/>
    <cellStyle name="Normal 13" xfId="239"/>
    <cellStyle name="Normal 13 2" xfId="240"/>
    <cellStyle name="Normal 13 3" xfId="241"/>
    <cellStyle name="Normal 130" xfId="242"/>
    <cellStyle name="Normal 131" xfId="243"/>
    <cellStyle name="Normal 132" xfId="244"/>
    <cellStyle name="Normal 133" xfId="245"/>
    <cellStyle name="Normal 134" xfId="246"/>
    <cellStyle name="Normal 135" xfId="247"/>
    <cellStyle name="Normal 136" xfId="248"/>
    <cellStyle name="Normal 137" xfId="249"/>
    <cellStyle name="Normal 137 2" xfId="250"/>
    <cellStyle name="Normal 137 2 2" xfId="251"/>
    <cellStyle name="Normal 137 2 2 2" xfId="252"/>
    <cellStyle name="Normal 137 2 3" xfId="253"/>
    <cellStyle name="Normal 137 2 4" xfId="254"/>
    <cellStyle name="Normal 137 3" xfId="255"/>
    <cellStyle name="Normal 137 3 2" xfId="256"/>
    <cellStyle name="Normal 137 4" xfId="257"/>
    <cellStyle name="Normal 137 5" xfId="258"/>
    <cellStyle name="Normal 138" xfId="259"/>
    <cellStyle name="Normal 139" xfId="260"/>
    <cellStyle name="Normal 14" xfId="261"/>
    <cellStyle name="Normal 14 2" xfId="262"/>
    <cellStyle name="Normal 140" xfId="263"/>
    <cellStyle name="Normal 141" xfId="264"/>
    <cellStyle name="Normal 142" xfId="265"/>
    <cellStyle name="Normal 143" xfId="266"/>
    <cellStyle name="Normal 143 2" xfId="267"/>
    <cellStyle name="Normal 144" xfId="268"/>
    <cellStyle name="Normal 145" xfId="269"/>
    <cellStyle name="Normal 146" xfId="270"/>
    <cellStyle name="Normal 147" xfId="271"/>
    <cellStyle name="Normal 148" xfId="272"/>
    <cellStyle name="Normal 148 2" xfId="273"/>
    <cellStyle name="Normal 148 2 2" xfId="274"/>
    <cellStyle name="Normal 148 2 2 2" xfId="275"/>
    <cellStyle name="Normal 148 2 3" xfId="276"/>
    <cellStyle name="Normal 148 2 4" xfId="277"/>
    <cellStyle name="Normal 148 3" xfId="278"/>
    <cellStyle name="Normal 148 3 2" xfId="279"/>
    <cellStyle name="Normal 148 4" xfId="280"/>
    <cellStyle name="Normal 148 5" xfId="281"/>
    <cellStyle name="Normal 149" xfId="282"/>
    <cellStyle name="Normal 149 2" xfId="283"/>
    <cellStyle name="Normal 149 2 2" xfId="284"/>
    <cellStyle name="Normal 149 2 2 2" xfId="285"/>
    <cellStyle name="Normal 149 2 3" xfId="286"/>
    <cellStyle name="Normal 149 2 4" xfId="287"/>
    <cellStyle name="Normal 149 3" xfId="288"/>
    <cellStyle name="Normal 149 3 2" xfId="289"/>
    <cellStyle name="Normal 149 4" xfId="290"/>
    <cellStyle name="Normal 149 5" xfId="291"/>
    <cellStyle name="Normal 15" xfId="292"/>
    <cellStyle name="Normal 15 2" xfId="293"/>
    <cellStyle name="Normal 150" xfId="294"/>
    <cellStyle name="Normal 151" xfId="295"/>
    <cellStyle name="Normal 152" xfId="296"/>
    <cellStyle name="Normal 153" xfId="297"/>
    <cellStyle name="Normal 154" xfId="298"/>
    <cellStyle name="Normal 155" xfId="299"/>
    <cellStyle name="Normal 156" xfId="300"/>
    <cellStyle name="Normal 157" xfId="301"/>
    <cellStyle name="Normal 158" xfId="302"/>
    <cellStyle name="Normal 159" xfId="303"/>
    <cellStyle name="Normal 16" xfId="304"/>
    <cellStyle name="Normal 16 2" xfId="305"/>
    <cellStyle name="Normal 160" xfId="306"/>
    <cellStyle name="Normal 161" xfId="307"/>
    <cellStyle name="Normal 162" xfId="308"/>
    <cellStyle name="Normal 163" xfId="309"/>
    <cellStyle name="Normal 164" xfId="310"/>
    <cellStyle name="Normal 165" xfId="311"/>
    <cellStyle name="Normal 166" xfId="312"/>
    <cellStyle name="Normal 167" xfId="313"/>
    <cellStyle name="Normal 168" xfId="314"/>
    <cellStyle name="Normal 169" xfId="315"/>
    <cellStyle name="Normal 17" xfId="316"/>
    <cellStyle name="Normal 17 2" xfId="317"/>
    <cellStyle name="Normal 170" xfId="318"/>
    <cellStyle name="Normal 171" xfId="319"/>
    <cellStyle name="Normal 172" xfId="320"/>
    <cellStyle name="Normal 173" xfId="321"/>
    <cellStyle name="Normal 174" xfId="322"/>
    <cellStyle name="Normal 175" xfId="323"/>
    <cellStyle name="Normal 176" xfId="324"/>
    <cellStyle name="Normal 177" xfId="325"/>
    <cellStyle name="Normal 178" xfId="326"/>
    <cellStyle name="Normal 179" xfId="327"/>
    <cellStyle name="Normal 18" xfId="328"/>
    <cellStyle name="Normal 18 2" xfId="329"/>
    <cellStyle name="Normal 180" xfId="330"/>
    <cellStyle name="Normal 181" xfId="331"/>
    <cellStyle name="Normal 182" xfId="332"/>
    <cellStyle name="Normal 183" xfId="333"/>
    <cellStyle name="Normal 184" xfId="334"/>
    <cellStyle name="Normal 185" xfId="335"/>
    <cellStyle name="Normal 186" xfId="336"/>
    <cellStyle name="Normal 187" xfId="337"/>
    <cellStyle name="Normal 188" xfId="338"/>
    <cellStyle name="Normal 189" xfId="339"/>
    <cellStyle name="Normal 19" xfId="340"/>
    <cellStyle name="Normal 19 2" xfId="341"/>
    <cellStyle name="Normal 190" xfId="342"/>
    <cellStyle name="Normal 191" xfId="343"/>
    <cellStyle name="Normal 191 2" xfId="344"/>
    <cellStyle name="Normal 191 2 2" xfId="345"/>
    <cellStyle name="Normal 191 2 2 2" xfId="346"/>
    <cellStyle name="Normal 191 2 3" xfId="347"/>
    <cellStyle name="Normal 191 2 4" xfId="348"/>
    <cellStyle name="Normal 191 3" xfId="349"/>
    <cellStyle name="Normal 191 3 2" xfId="350"/>
    <cellStyle name="Normal 191 4" xfId="351"/>
    <cellStyle name="Normal 191 5" xfId="352"/>
    <cellStyle name="Normal 192" xfId="353"/>
    <cellStyle name="Normal 193" xfId="354"/>
    <cellStyle name="Normal 194" xfId="355"/>
    <cellStyle name="Normal 195" xfId="356"/>
    <cellStyle name="Normal 196" xfId="357"/>
    <cellStyle name="Normal 197" xfId="358"/>
    <cellStyle name="Normal 198" xfId="359"/>
    <cellStyle name="Normal 198 2" xfId="360"/>
    <cellStyle name="Normal 198 2 2" xfId="361"/>
    <cellStyle name="Normal 198 2 2 2" xfId="362"/>
    <cellStyle name="Normal 198 2 3" xfId="363"/>
    <cellStyle name="Normal 198 2 4" xfId="364"/>
    <cellStyle name="Normal 198 3" xfId="365"/>
    <cellStyle name="Normal 198 3 2" xfId="366"/>
    <cellStyle name="Normal 198 4" xfId="367"/>
    <cellStyle name="Normal 198 5" xfId="368"/>
    <cellStyle name="Normal 199" xfId="369"/>
    <cellStyle name="Normal 199 2" xfId="370"/>
    <cellStyle name="Normal 199 2 2" xfId="371"/>
    <cellStyle name="Normal 199 3" xfId="372"/>
    <cellStyle name="Normal 199 4" xfId="373"/>
    <cellStyle name="Normal 2" xfId="41"/>
    <cellStyle name="Normal 2 2" xfId="42"/>
    <cellStyle name="Normal 2 2 2" xfId="1"/>
    <cellStyle name="Normal 2 2 2 2" xfId="374"/>
    <cellStyle name="Normal 2 3" xfId="375"/>
    <cellStyle name="Normal 2 3 2" xfId="376"/>
    <cellStyle name="Normal 2 3 3" xfId="377"/>
    <cellStyle name="Normal 2 4" xfId="378"/>
    <cellStyle name="Normal 2 4 2" xfId="379"/>
    <cellStyle name="Normal 2 4 3" xfId="380"/>
    <cellStyle name="Normal 2 5" xfId="381"/>
    <cellStyle name="Normal 2 6" xfId="382"/>
    <cellStyle name="Normal 2_2007" xfId="383"/>
    <cellStyle name="Normal 20" xfId="384"/>
    <cellStyle name="Normal 20 2" xfId="385"/>
    <cellStyle name="Normal 200" xfId="386"/>
    <cellStyle name="Normal 200 2" xfId="387"/>
    <cellStyle name="Normal 201" xfId="388"/>
    <cellStyle name="Normal 202" xfId="389"/>
    <cellStyle name="Normal 202 2" xfId="390"/>
    <cellStyle name="Normal 202 2 2" xfId="391"/>
    <cellStyle name="Normal 202 3" xfId="392"/>
    <cellStyle name="Normal 202 4" xfId="393"/>
    <cellStyle name="Normal 203" xfId="394"/>
    <cellStyle name="Normal 203 2" xfId="395"/>
    <cellStyle name="Normal 203 2 2" xfId="396"/>
    <cellStyle name="Normal 203 2 2 2" xfId="397"/>
    <cellStyle name="Normal 203 2 3" xfId="398"/>
    <cellStyle name="Normal 203 2 4" xfId="399"/>
    <cellStyle name="Normal 203 3" xfId="400"/>
    <cellStyle name="Normal 203 3 2" xfId="401"/>
    <cellStyle name="Normal 203 3 2 2" xfId="402"/>
    <cellStyle name="Normal 203 3 3" xfId="403"/>
    <cellStyle name="Normal 203 3 4" xfId="404"/>
    <cellStyle name="Normal 203 4" xfId="405"/>
    <cellStyle name="Normal 203 4 2" xfId="406"/>
    <cellStyle name="Normal 203 5" xfId="407"/>
    <cellStyle name="Normal 203 6" xfId="408"/>
    <cellStyle name="Normal 204" xfId="409"/>
    <cellStyle name="Normal 205" xfId="410"/>
    <cellStyle name="Normal 206" xfId="411"/>
    <cellStyle name="Normal 207" xfId="412"/>
    <cellStyle name="Normal 208" xfId="413"/>
    <cellStyle name="Normal 209" xfId="414"/>
    <cellStyle name="Normal 21" xfId="415"/>
    <cellStyle name="Normal 21 2" xfId="416"/>
    <cellStyle name="Normal 210" xfId="417"/>
    <cellStyle name="Normal 211" xfId="418"/>
    <cellStyle name="Normal 212" xfId="419"/>
    <cellStyle name="Normal 213" xfId="420"/>
    <cellStyle name="Normal 214" xfId="421"/>
    <cellStyle name="Normal 215" xfId="422"/>
    <cellStyle name="Normal 215 2" xfId="423"/>
    <cellStyle name="Normal 216" xfId="424"/>
    <cellStyle name="Normal 217" xfId="425"/>
    <cellStyle name="Normal 218" xfId="426"/>
    <cellStyle name="Normal 219" xfId="427"/>
    <cellStyle name="Normal 22" xfId="428"/>
    <cellStyle name="Normal 22 2" xfId="429"/>
    <cellStyle name="Normal 220" xfId="430"/>
    <cellStyle name="Normal 221" xfId="431"/>
    <cellStyle name="Normal 222" xfId="432"/>
    <cellStyle name="Normal 223" xfId="433"/>
    <cellStyle name="Normal 224" xfId="434"/>
    <cellStyle name="Normal 225" xfId="435"/>
    <cellStyle name="Normal 226" xfId="436"/>
    <cellStyle name="Normal 227" xfId="437"/>
    <cellStyle name="Normal 228" xfId="438"/>
    <cellStyle name="Normal 229" xfId="439"/>
    <cellStyle name="Normal 23" xfId="440"/>
    <cellStyle name="Normal 23 2" xfId="441"/>
    <cellStyle name="Normal 230" xfId="442"/>
    <cellStyle name="Normal 231" xfId="443"/>
    <cellStyle name="Normal 232" xfId="444"/>
    <cellStyle name="Normal 233" xfId="445"/>
    <cellStyle name="Normal 234" xfId="446"/>
    <cellStyle name="Normal 235" xfId="447"/>
    <cellStyle name="Normal 236" xfId="448"/>
    <cellStyle name="Normal 236 2 3" xfId="449"/>
    <cellStyle name="Normal 237" xfId="450"/>
    <cellStyle name="Normal 238" xfId="451"/>
    <cellStyle name="Normal 239" xfId="452"/>
    <cellStyle name="Normal 24" xfId="453"/>
    <cellStyle name="Normal 24 2" xfId="454"/>
    <cellStyle name="Normal 240" xfId="455"/>
    <cellStyle name="Normal 241" xfId="54"/>
    <cellStyle name="Normal 242" xfId="732"/>
    <cellStyle name="Normal 25" xfId="456"/>
    <cellStyle name="Normal 25 2" xfId="457"/>
    <cellStyle name="Normal 26" xfId="458"/>
    <cellStyle name="Normal 26 2" xfId="459"/>
    <cellStyle name="Normal 27" xfId="460"/>
    <cellStyle name="Normal 27 2" xfId="461"/>
    <cellStyle name="Normal 28" xfId="462"/>
    <cellStyle name="Normal 28 2" xfId="463"/>
    <cellStyle name="Normal 29" xfId="464"/>
    <cellStyle name="Normal 29 2" xfId="465"/>
    <cellStyle name="Normal 3" xfId="2"/>
    <cellStyle name="Normal 3 2" xfId="50"/>
    <cellStyle name="Normal 3 2 2" xfId="466"/>
    <cellStyle name="Normal 3 2 2 2" xfId="467"/>
    <cellStyle name="Normal 3 2 3" xfId="468"/>
    <cellStyle name="Normal 3 2 3 2" xfId="469"/>
    <cellStyle name="Normal 3 2 4" xfId="470"/>
    <cellStyle name="Normal 3 3" xfId="471"/>
    <cellStyle name="Normal 3 3 2" xfId="472"/>
    <cellStyle name="Normal 3 4" xfId="473"/>
    <cellStyle name="Normal 3 4 2" xfId="474"/>
    <cellStyle name="Normal 3 4 2 2" xfId="475"/>
    <cellStyle name="Normal 3 4 3" xfId="476"/>
    <cellStyle name="Normal 3 5" xfId="477"/>
    <cellStyle name="Normal 3 5 2" xfId="478"/>
    <cellStyle name="Normal 3 6" xfId="479"/>
    <cellStyle name="Normal 3 6 2" xfId="480"/>
    <cellStyle name="Normal 3 7" xfId="481"/>
    <cellStyle name="Normal 3 8" xfId="482"/>
    <cellStyle name="Normal 3 9" xfId="483"/>
    <cellStyle name="Normal 30" xfId="484"/>
    <cellStyle name="Normal 30 2" xfId="485"/>
    <cellStyle name="Normal 31" xfId="486"/>
    <cellStyle name="Normal 31 2" xfId="487"/>
    <cellStyle name="Normal 32" xfId="488"/>
    <cellStyle name="Normal 32 2" xfId="489"/>
    <cellStyle name="Normal 33" xfId="490"/>
    <cellStyle name="Normal 33 2" xfId="491"/>
    <cellStyle name="Normal 34" xfId="492"/>
    <cellStyle name="Normal 34 2" xfId="493"/>
    <cellStyle name="Normal 35" xfId="494"/>
    <cellStyle name="Normal 35 2" xfId="495"/>
    <cellStyle name="Normal 36" xfId="496"/>
    <cellStyle name="Normal 36 2" xfId="497"/>
    <cellStyle name="Normal 37" xfId="498"/>
    <cellStyle name="Normal 37 2" xfId="499"/>
    <cellStyle name="Normal 38" xfId="500"/>
    <cellStyle name="Normal 38 2" xfId="501"/>
    <cellStyle name="Normal 39" xfId="502"/>
    <cellStyle name="Normal 39 2" xfId="503"/>
    <cellStyle name="Normal 4" xfId="51"/>
    <cellStyle name="Normal 4 2" xfId="504"/>
    <cellStyle name="Normal 4 2 2" xfId="505"/>
    <cellStyle name="Normal 4 2 2 2" xfId="506"/>
    <cellStyle name="Normal 4 2 3" xfId="507"/>
    <cellStyle name="Normal 4 3" xfId="508"/>
    <cellStyle name="Normal 4 3 2" xfId="509"/>
    <cellStyle name="Normal 4 4" xfId="510"/>
    <cellStyle name="Normal 4 5" xfId="511"/>
    <cellStyle name="Normal 4 6" xfId="512"/>
    <cellStyle name="Normal 40" xfId="513"/>
    <cellStyle name="Normal 40 2" xfId="514"/>
    <cellStyle name="Normal 40 2 2" xfId="515"/>
    <cellStyle name="Normal 40 3" xfId="516"/>
    <cellStyle name="Normal 41" xfId="517"/>
    <cellStyle name="Normal 41 2" xfId="518"/>
    <cellStyle name="Normal 41 2 2" xfId="519"/>
    <cellStyle name="Normal 41 3" xfId="520"/>
    <cellStyle name="Normal 41 3 2" xfId="521"/>
    <cellStyle name="Normal 41 4" xfId="522"/>
    <cellStyle name="Normal 42" xfId="523"/>
    <cellStyle name="Normal 42 2" xfId="524"/>
    <cellStyle name="Normal 43" xfId="525"/>
    <cellStyle name="Normal 43 2" xfId="526"/>
    <cellStyle name="Normal 44" xfId="527"/>
    <cellStyle name="Normal 44 2" xfId="528"/>
    <cellStyle name="Normal 44 3" xfId="529"/>
    <cellStyle name="Normal 45" xfId="530"/>
    <cellStyle name="Normal 45 2" xfId="531"/>
    <cellStyle name="Normal 46" xfId="532"/>
    <cellStyle name="Normal 46 2" xfId="533"/>
    <cellStyle name="Normal 46 3" xfId="534"/>
    <cellStyle name="Normal 47" xfId="535"/>
    <cellStyle name="Normal 47 2" xfId="536"/>
    <cellStyle name="Normal 48" xfId="537"/>
    <cellStyle name="Normal 48 2" xfId="538"/>
    <cellStyle name="Normal 49" xfId="539"/>
    <cellStyle name="Normal 5" xfId="540"/>
    <cellStyle name="Normal 5 2" xfId="541"/>
    <cellStyle name="Normal 5 2 2" xfId="542"/>
    <cellStyle name="Normal 5 2 3" xfId="543"/>
    <cellStyle name="Normal 5 3" xfId="544"/>
    <cellStyle name="Normal 5 3 2" xfId="545"/>
    <cellStyle name="Normal 5 4" xfId="546"/>
    <cellStyle name="Normal 50" xfId="547"/>
    <cellStyle name="Normal 51" xfId="548"/>
    <cellStyle name="Normal 51 2" xfId="549"/>
    <cellStyle name="Normal 52" xfId="550"/>
    <cellStyle name="Normal 53" xfId="551"/>
    <cellStyle name="Normal 54" xfId="552"/>
    <cellStyle name="Normal 55" xfId="553"/>
    <cellStyle name="Normal 56" xfId="554"/>
    <cellStyle name="Normal 57" xfId="555"/>
    <cellStyle name="Normal 58" xfId="556"/>
    <cellStyle name="Normal 58 2" xfId="557"/>
    <cellStyle name="Normal 58 2 2" xfId="558"/>
    <cellStyle name="Normal 58 3" xfId="559"/>
    <cellStyle name="Normal 58 4" xfId="560"/>
    <cellStyle name="Normal 59" xfId="561"/>
    <cellStyle name="Normal 59 2" xfId="562"/>
    <cellStyle name="Normal 59 2 2" xfId="563"/>
    <cellStyle name="Normal 59 3" xfId="564"/>
    <cellStyle name="Normal 59 4" xfId="565"/>
    <cellStyle name="Normal 6" xfId="566"/>
    <cellStyle name="Normal 6 2" xfId="567"/>
    <cellStyle name="Normal 6 2 2" xfId="568"/>
    <cellStyle name="Normal 6 2 3" xfId="569"/>
    <cellStyle name="Normal 6 3" xfId="570"/>
    <cellStyle name="Normal 6 3 2" xfId="571"/>
    <cellStyle name="Normal 6 4" xfId="572"/>
    <cellStyle name="Normal 60" xfId="573"/>
    <cellStyle name="Normal 60 2" xfId="574"/>
    <cellStyle name="Normal 60 2 2" xfId="575"/>
    <cellStyle name="Normal 60 3" xfId="576"/>
    <cellStyle name="Normal 60 4" xfId="577"/>
    <cellStyle name="Normal 61" xfId="578"/>
    <cellStyle name="Normal 61 2" xfId="579"/>
    <cellStyle name="Normal 62" xfId="580"/>
    <cellStyle name="Normal 62 2" xfId="581"/>
    <cellStyle name="Normal 62 2 2" xfId="582"/>
    <cellStyle name="Normal 62 2 3" xfId="583"/>
    <cellStyle name="Normal 62 3" xfId="584"/>
    <cellStyle name="Normal 62 4" xfId="585"/>
    <cellStyle name="Normal 63" xfId="586"/>
    <cellStyle name="Normal 63 2" xfId="587"/>
    <cellStyle name="Normal 63 2 2" xfId="588"/>
    <cellStyle name="Normal 63 2 3" xfId="589"/>
    <cellStyle name="Normal 63 3" xfId="590"/>
    <cellStyle name="Normal 63 4" xfId="591"/>
    <cellStyle name="Normal 64" xfId="592"/>
    <cellStyle name="Normal 64 2" xfId="593"/>
    <cellStyle name="Normal 64 2 2" xfId="594"/>
    <cellStyle name="Normal 64 2 3" xfId="595"/>
    <cellStyle name="Normal 64 3" xfId="596"/>
    <cellStyle name="Normal 64 4" xfId="597"/>
    <cellStyle name="Normal 65" xfId="598"/>
    <cellStyle name="Normal 65 2" xfId="599"/>
    <cellStyle name="Normal 65 2 2" xfId="600"/>
    <cellStyle name="Normal 65 3" xfId="601"/>
    <cellStyle name="Normal 65 4" xfId="602"/>
    <cellStyle name="Normal 66" xfId="603"/>
    <cellStyle name="Normal 67" xfId="604"/>
    <cellStyle name="Normal 68" xfId="605"/>
    <cellStyle name="Normal 68 2" xfId="606"/>
    <cellStyle name="Normal 68 2 2" xfId="607"/>
    <cellStyle name="Normal 68 3" xfId="608"/>
    <cellStyle name="Normal 68 4" xfId="609"/>
    <cellStyle name="Normal 69" xfId="610"/>
    <cellStyle name="Normal 69 2" xfId="611"/>
    <cellStyle name="Normal 69 2 2" xfId="612"/>
    <cellStyle name="Normal 69 3" xfId="613"/>
    <cellStyle name="Normal 69 4" xfId="614"/>
    <cellStyle name="Normal 7" xfId="615"/>
    <cellStyle name="Normal 7 2" xfId="616"/>
    <cellStyle name="Normal 7 2 2" xfId="617"/>
    <cellStyle name="Normal 7 2 3" xfId="618"/>
    <cellStyle name="Normal 7 3" xfId="619"/>
    <cellStyle name="Normal 7 3 2" xfId="620"/>
    <cellStyle name="Normal 7 4" xfId="621"/>
    <cellStyle name="Normal 70" xfId="622"/>
    <cellStyle name="Normal 71" xfId="623"/>
    <cellStyle name="Normal 72" xfId="624"/>
    <cellStyle name="Normal 73" xfId="625"/>
    <cellStyle name="Normal 74" xfId="626"/>
    <cellStyle name="Normal 75" xfId="627"/>
    <cellStyle name="Normal 76" xfId="628"/>
    <cellStyle name="Normal 77" xfId="629"/>
    <cellStyle name="Normal 77 2" xfId="630"/>
    <cellStyle name="Normal 77 2 2" xfId="631"/>
    <cellStyle name="Normal 77 3" xfId="632"/>
    <cellStyle name="Normal 77 4" xfId="633"/>
    <cellStyle name="Normal 78" xfId="634"/>
    <cellStyle name="Normal 79" xfId="635"/>
    <cellStyle name="Normal 8" xfId="636"/>
    <cellStyle name="Normal 8 2" xfId="637"/>
    <cellStyle name="Normal 8 2 2" xfId="638"/>
    <cellStyle name="Normal 8 2 3" xfId="639"/>
    <cellStyle name="Normal 8 3" xfId="640"/>
    <cellStyle name="Normal 8 3 2" xfId="641"/>
    <cellStyle name="Normal 8 3 3" xfId="642"/>
    <cellStyle name="Normal 8 4" xfId="643"/>
    <cellStyle name="Normal 80" xfId="644"/>
    <cellStyle name="Normal 81" xfId="645"/>
    <cellStyle name="Normal 82" xfId="646"/>
    <cellStyle name="Normal 83" xfId="647"/>
    <cellStyle name="Normal 84" xfId="648"/>
    <cellStyle name="Normal 85" xfId="649"/>
    <cellStyle name="Normal 86" xfId="650"/>
    <cellStyle name="Normal 87" xfId="651"/>
    <cellStyle name="Normal 87 2" xfId="652"/>
    <cellStyle name="Normal 87 2 2" xfId="653"/>
    <cellStyle name="Normal 87 2 3" xfId="654"/>
    <cellStyle name="Normal 87 3" xfId="655"/>
    <cellStyle name="Normal 87 4" xfId="656"/>
    <cellStyle name="Normal 88" xfId="657"/>
    <cellStyle name="Normal 88 2" xfId="658"/>
    <cellStyle name="Normal 88 2 2" xfId="659"/>
    <cellStyle name="Normal 88 3" xfId="660"/>
    <cellStyle name="Normal 88 4" xfId="661"/>
    <cellStyle name="Normal 89" xfId="662"/>
    <cellStyle name="Normal 9" xfId="663"/>
    <cellStyle name="Normal 9 2" xfId="664"/>
    <cellStyle name="Normal 9 2 2" xfId="665"/>
    <cellStyle name="Normal 9 2 3" xfId="666"/>
    <cellStyle name="Normal 9 3" xfId="667"/>
    <cellStyle name="Normal 9 3 2" xfId="668"/>
    <cellStyle name="Normal 9 4" xfId="669"/>
    <cellStyle name="Normal 90" xfId="670"/>
    <cellStyle name="Normal 90 2" xfId="671"/>
    <cellStyle name="Normal 90 2 2" xfId="672"/>
    <cellStyle name="Normal 90 3" xfId="673"/>
    <cellStyle name="Normal 90 4" xfId="674"/>
    <cellStyle name="Normal 91" xfId="675"/>
    <cellStyle name="Normal 92" xfId="676"/>
    <cellStyle name="Normal 93" xfId="677"/>
    <cellStyle name="Normal 94" xfId="678"/>
    <cellStyle name="Normal 95" xfId="679"/>
    <cellStyle name="Normal 96" xfId="680"/>
    <cellStyle name="Normal 97" xfId="681"/>
    <cellStyle name="Normal 98" xfId="682"/>
    <cellStyle name="Normal 99" xfId="683"/>
    <cellStyle name="Notas 2" xfId="684"/>
    <cellStyle name="Notas 2 2" xfId="685"/>
    <cellStyle name="Notas 2 3" xfId="686"/>
    <cellStyle name="Notas 2 4" xfId="687"/>
    <cellStyle name="Note" xfId="43"/>
    <cellStyle name="Note 2" xfId="688"/>
    <cellStyle name="Note 3" xfId="689"/>
    <cellStyle name="Note 4" xfId="690"/>
    <cellStyle name="Note 5" xfId="691"/>
    <cellStyle name="Output" xfId="44"/>
    <cellStyle name="Output 2" xfId="692"/>
    <cellStyle name="Output 3" xfId="693"/>
    <cellStyle name="Output 4" xfId="694"/>
    <cellStyle name="Output 5" xfId="695"/>
    <cellStyle name="Porcentaje 2" xfId="696"/>
    <cellStyle name="Porcentaje 2 2" xfId="697"/>
    <cellStyle name="Porcentaje 2 2 2" xfId="698"/>
    <cellStyle name="Porcentaje 2 3" xfId="699"/>
    <cellStyle name="Porcentaje 3" xfId="700"/>
    <cellStyle name="Porcentaje 3 2" xfId="701"/>
    <cellStyle name="Porcentaje 3 3" xfId="702"/>
    <cellStyle name="Porcentaje 4" xfId="703"/>
    <cellStyle name="Porcentaje 5" xfId="704"/>
    <cellStyle name="Porcentaje 6" xfId="705"/>
    <cellStyle name="Porcentaje 7" xfId="706"/>
    <cellStyle name="Porcentual 2" xfId="45"/>
    <cellStyle name="Porcentual 2 2" xfId="46"/>
    <cellStyle name="Porcentual 2 2 2" xfId="53"/>
    <cellStyle name="Porcentual 2 3" xfId="707"/>
    <cellStyle name="Porcentual 2 3 2" xfId="708"/>
    <cellStyle name="Porcentual 2 3 2 2" xfId="709"/>
    <cellStyle name="Porcentual 2 3 3" xfId="710"/>
    <cellStyle name="Porcentual 2 4" xfId="711"/>
    <cellStyle name="Porcentual 2 4 2" xfId="712"/>
    <cellStyle name="Porcentual 3" xfId="713"/>
    <cellStyle name="Porcentual 4" xfId="714"/>
    <cellStyle name="Porcentual 4 2" xfId="715"/>
    <cellStyle name="Porcentual 5" xfId="716"/>
    <cellStyle name="Salida 2" xfId="717"/>
    <cellStyle name="Salida 2 2" xfId="718"/>
    <cellStyle name="Salida 2 3" xfId="719"/>
    <cellStyle name="Salida 2 4" xfId="720"/>
    <cellStyle name="Texto de advertencia 2" xfId="721"/>
    <cellStyle name="Texto explicativo 2" xfId="722"/>
    <cellStyle name="Title" xfId="47"/>
    <cellStyle name="Título 1 2" xfId="723"/>
    <cellStyle name="Título 2 2" xfId="724"/>
    <cellStyle name="Título 3 2" xfId="725"/>
    <cellStyle name="Título 3 2 2" xfId="726"/>
    <cellStyle name="Título 4" xfId="727"/>
    <cellStyle name="Total 2" xfId="728"/>
    <cellStyle name="Total 2 2" xfId="729"/>
    <cellStyle name="Total 2 3" xfId="730"/>
    <cellStyle name="Total 2 4" xfId="731"/>
    <cellStyle name="Warning Text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-0.249977111117893"/>
    <pageSetUpPr fitToPage="1"/>
  </sheetPr>
  <dimension ref="B1:BN132"/>
  <sheetViews>
    <sheetView topLeftCell="C6" zoomScale="40" zoomScaleNormal="40" zoomScaleSheetLayoutView="40" workbookViewId="0">
      <pane xSplit="4" ySplit="3" topLeftCell="K9" activePane="bottomRight" state="frozen"/>
      <selection activeCell="C6" sqref="C6"/>
      <selection pane="topRight" activeCell="G6" sqref="G6"/>
      <selection pane="bottomLeft" activeCell="C9" sqref="C9"/>
      <selection pane="bottomRight" activeCell="D65" sqref="D65"/>
    </sheetView>
  </sheetViews>
  <sheetFormatPr baseColWidth="10" defaultColWidth="11.42578125" defaultRowHeight="13.5"/>
  <cols>
    <col min="1" max="1" width="3.5703125" style="1" customWidth="1"/>
    <col min="2" max="2" width="11.42578125" style="1"/>
    <col min="3" max="3" width="14" style="1" customWidth="1"/>
    <col min="4" max="4" width="89.42578125" style="1" customWidth="1"/>
    <col min="5" max="5" width="29.140625" style="1" hidden="1" customWidth="1"/>
    <col min="6" max="6" width="27.7109375" style="1" hidden="1" customWidth="1"/>
    <col min="7" max="7" width="44.140625" style="1" bestFit="1" customWidth="1"/>
    <col min="8" max="8" width="41.5703125" style="1" bestFit="1" customWidth="1"/>
    <col min="9" max="9" width="44.140625" style="1" bestFit="1" customWidth="1"/>
    <col min="10" max="10" width="35.7109375" style="1" customWidth="1"/>
    <col min="11" max="11" width="41.85546875" style="1" customWidth="1"/>
    <col min="12" max="12" width="43.140625" style="1" customWidth="1"/>
    <col min="13" max="13" width="36" style="1" customWidth="1"/>
    <col min="14" max="14" width="34.85546875" style="1" customWidth="1"/>
    <col min="15" max="15" width="36.5703125" style="1" customWidth="1"/>
    <col min="16" max="16" width="44.5703125" style="1" customWidth="1"/>
    <col min="17" max="17" width="43.140625" style="1" customWidth="1"/>
    <col min="18" max="18" width="39.140625" style="1" customWidth="1"/>
    <col min="19" max="19" width="35.7109375" style="1" customWidth="1"/>
    <col min="20" max="20" width="41.140625" style="1" customWidth="1"/>
    <col min="21" max="21" width="38.42578125" style="1" customWidth="1"/>
    <col min="22" max="22" width="38.5703125" style="1" bestFit="1" customWidth="1"/>
    <col min="23" max="23" width="35.7109375" style="1" customWidth="1"/>
    <col min="24" max="24" width="38.7109375" style="1" bestFit="1" customWidth="1"/>
    <col min="25" max="32" width="45.7109375" style="1" customWidth="1"/>
    <col min="33" max="16384" width="11.42578125" style="1"/>
  </cols>
  <sheetData>
    <row r="1" spans="2:66" ht="60" customHeight="1">
      <c r="D1" s="204" t="s">
        <v>0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2:66" ht="72" customHeight="1">
      <c r="D2" s="204" t="s">
        <v>85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2:66" ht="45.75" customHeight="1">
      <c r="D3" s="205" t="s">
        <v>1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2:66" ht="43.5" customHeight="1">
      <c r="D4" s="204" t="s">
        <v>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2:66" ht="32.25" customHeight="1" thickBot="1"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2:66" ht="54" customHeight="1" thickBot="1">
      <c r="B6" s="206" t="s">
        <v>3</v>
      </c>
      <c r="C6" s="206" t="s">
        <v>4</v>
      </c>
      <c r="D6" s="197" t="s">
        <v>5</v>
      </c>
      <c r="E6" s="131"/>
      <c r="F6" s="131"/>
      <c r="G6" s="207" t="s">
        <v>6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</row>
    <row r="7" spans="2:66" ht="54" customHeight="1" thickBot="1">
      <c r="B7" s="206"/>
      <c r="C7" s="206"/>
      <c r="D7" s="197"/>
      <c r="E7" s="131"/>
      <c r="F7" s="131"/>
      <c r="G7" s="197" t="s">
        <v>7</v>
      </c>
      <c r="H7" s="197"/>
      <c r="I7" s="197"/>
      <c r="J7" s="197" t="s">
        <v>8</v>
      </c>
      <c r="K7" s="197"/>
      <c r="L7" s="197"/>
      <c r="M7" s="197" t="s">
        <v>9</v>
      </c>
      <c r="N7" s="197"/>
      <c r="O7" s="197"/>
      <c r="P7" s="197" t="s">
        <v>42</v>
      </c>
      <c r="Q7" s="197"/>
      <c r="R7" s="197"/>
      <c r="S7" s="197" t="s">
        <v>10</v>
      </c>
      <c r="T7" s="197"/>
      <c r="U7" s="197"/>
      <c r="V7" s="207" t="s">
        <v>11</v>
      </c>
      <c r="W7" s="207"/>
      <c r="X7" s="207"/>
    </row>
    <row r="8" spans="2:66" ht="68.45" customHeight="1" thickBot="1">
      <c r="B8" s="206"/>
      <c r="C8" s="206"/>
      <c r="D8" s="197"/>
      <c r="E8" s="131"/>
      <c r="F8" s="131"/>
      <c r="G8" s="131" t="s">
        <v>12</v>
      </c>
      <c r="H8" s="131" t="s">
        <v>14</v>
      </c>
      <c r="I8" s="131" t="s">
        <v>15</v>
      </c>
      <c r="J8" s="131" t="s">
        <v>12</v>
      </c>
      <c r="K8" s="131" t="s">
        <v>14</v>
      </c>
      <c r="L8" s="131" t="s">
        <v>15</v>
      </c>
      <c r="M8" s="131" t="s">
        <v>12</v>
      </c>
      <c r="N8" s="131" t="s">
        <v>14</v>
      </c>
      <c r="O8" s="131" t="s">
        <v>15</v>
      </c>
      <c r="P8" s="131" t="s">
        <v>12</v>
      </c>
      <c r="Q8" s="131" t="s">
        <v>14</v>
      </c>
      <c r="R8" s="131" t="s">
        <v>15</v>
      </c>
      <c r="S8" s="131" t="s">
        <v>12</v>
      </c>
      <c r="T8" s="131" t="s">
        <v>14</v>
      </c>
      <c r="U8" s="131" t="s">
        <v>15</v>
      </c>
      <c r="V8" s="131" t="s">
        <v>12</v>
      </c>
      <c r="W8" s="131" t="s">
        <v>14</v>
      </c>
      <c r="X8" s="131" t="s">
        <v>15</v>
      </c>
    </row>
    <row r="9" spans="2:66" s="3" customFormat="1" ht="65.099999999999994" hidden="1" customHeight="1">
      <c r="B9" s="208">
        <v>1</v>
      </c>
      <c r="C9" s="4"/>
      <c r="D9" s="44" t="s">
        <v>16</v>
      </c>
      <c r="E9" s="44"/>
      <c r="F9" s="44"/>
      <c r="G9" s="127">
        <f>SUM(G10:G15)</f>
        <v>0</v>
      </c>
      <c r="H9" s="45">
        <f t="shared" ref="H9:U9" si="0">SUM(H10:H15)</f>
        <v>5300000</v>
      </c>
      <c r="I9" s="45">
        <f>SUM(I10:I15)</f>
        <v>5300000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45">
        <f t="shared" si="0"/>
        <v>5112081.38</v>
      </c>
      <c r="R9" s="45">
        <f t="shared" si="0"/>
        <v>5112081.38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45">
        <f>SUM(V10:V15)</f>
        <v>0</v>
      </c>
      <c r="W9" s="45">
        <f>SUM(W10:W15)</f>
        <v>187918.62000000011</v>
      </c>
      <c r="X9" s="45">
        <f t="shared" ref="X9" si="1">SUM(X10:X15)</f>
        <v>187918.62000000011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2:66" s="3" customFormat="1" ht="50.1" hidden="1" customHeight="1">
      <c r="B10" s="199"/>
      <c r="C10" s="7">
        <v>1000</v>
      </c>
      <c r="D10" s="46" t="s">
        <v>17</v>
      </c>
      <c r="E10" s="47">
        <v>0</v>
      </c>
      <c r="F10" s="47">
        <v>0</v>
      </c>
      <c r="G10" s="48">
        <v>0</v>
      </c>
      <c r="H10" s="48">
        <v>5300000</v>
      </c>
      <c r="I10" s="49">
        <f>G10+H10</f>
        <v>5300000</v>
      </c>
      <c r="J10" s="48">
        <v>0</v>
      </c>
      <c r="K10" s="48">
        <v>0</v>
      </c>
      <c r="L10" s="49">
        <f>J10+K10</f>
        <v>0</v>
      </c>
      <c r="M10" s="48">
        <v>0</v>
      </c>
      <c r="N10" s="48">
        <v>0</v>
      </c>
      <c r="O10" s="49">
        <f>M10+N10</f>
        <v>0</v>
      </c>
      <c r="P10" s="48">
        <v>0</v>
      </c>
      <c r="Q10" s="48">
        <v>5112081.38</v>
      </c>
      <c r="R10" s="48">
        <f>P10+Q10</f>
        <v>5112081.38</v>
      </c>
      <c r="S10" s="48">
        <v>0</v>
      </c>
      <c r="T10" s="48">
        <v>0</v>
      </c>
      <c r="U10" s="49">
        <f>S10+T10</f>
        <v>0</v>
      </c>
      <c r="V10" s="50">
        <f t="shared" ref="V10:V15" si="2">G10-J10-M10-P10-S10</f>
        <v>0</v>
      </c>
      <c r="W10" s="50">
        <f t="shared" ref="W10:W11" si="3">H10-K10-N10-Q10-T10</f>
        <v>187918.62000000011</v>
      </c>
      <c r="X10" s="49">
        <f t="shared" ref="X10:X15" si="4">+V10+W10</f>
        <v>187918.62000000011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2:66" s="3" customFormat="1" ht="50.1" hidden="1" customHeight="1">
      <c r="B11" s="199"/>
      <c r="C11" s="7">
        <v>2000</v>
      </c>
      <c r="D11" s="46" t="s">
        <v>18</v>
      </c>
      <c r="E11" s="47">
        <v>0</v>
      </c>
      <c r="F11" s="47">
        <v>0</v>
      </c>
      <c r="G11" s="48">
        <v>0</v>
      </c>
      <c r="H11" s="48">
        <v>0</v>
      </c>
      <c r="I11" s="49">
        <v>0</v>
      </c>
      <c r="J11" s="48">
        <v>0</v>
      </c>
      <c r="K11" s="48">
        <v>0</v>
      </c>
      <c r="L11" s="49">
        <v>0</v>
      </c>
      <c r="M11" s="48">
        <v>0</v>
      </c>
      <c r="N11" s="48">
        <v>0</v>
      </c>
      <c r="O11" s="49">
        <v>0</v>
      </c>
      <c r="P11" s="48">
        <v>0</v>
      </c>
      <c r="Q11" s="48">
        <v>0</v>
      </c>
      <c r="R11" s="48">
        <f t="shared" ref="R11:R15" si="5">P11+Q11</f>
        <v>0</v>
      </c>
      <c r="S11" s="48">
        <v>0</v>
      </c>
      <c r="T11" s="48">
        <v>0</v>
      </c>
      <c r="U11" s="49">
        <f t="shared" ref="U11:U15" si="6">S11+T11</f>
        <v>0</v>
      </c>
      <c r="V11" s="50">
        <f t="shared" si="2"/>
        <v>0</v>
      </c>
      <c r="W11" s="50">
        <f t="shared" si="3"/>
        <v>0</v>
      </c>
      <c r="X11" s="49">
        <f t="shared" si="4"/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2:66" s="3" customFormat="1" ht="50.1" hidden="1" customHeight="1">
      <c r="B12" s="199"/>
      <c r="C12" s="7">
        <v>3000</v>
      </c>
      <c r="D12" s="46" t="s">
        <v>19</v>
      </c>
      <c r="E12" s="47">
        <v>0</v>
      </c>
      <c r="F12" s="47">
        <v>0</v>
      </c>
      <c r="G12" s="48">
        <v>0</v>
      </c>
      <c r="H12" s="48">
        <v>0</v>
      </c>
      <c r="I12" s="49">
        <v>0</v>
      </c>
      <c r="J12" s="48">
        <v>0</v>
      </c>
      <c r="K12" s="48">
        <v>0</v>
      </c>
      <c r="L12" s="49">
        <v>0</v>
      </c>
      <c r="M12" s="48">
        <v>0</v>
      </c>
      <c r="N12" s="48">
        <v>0</v>
      </c>
      <c r="O12" s="49">
        <v>0</v>
      </c>
      <c r="P12" s="48">
        <v>0</v>
      </c>
      <c r="Q12" s="48">
        <v>0</v>
      </c>
      <c r="R12" s="48">
        <f t="shared" si="5"/>
        <v>0</v>
      </c>
      <c r="S12" s="48">
        <v>0</v>
      </c>
      <c r="T12" s="48">
        <v>0</v>
      </c>
      <c r="U12" s="49">
        <f t="shared" si="6"/>
        <v>0</v>
      </c>
      <c r="V12" s="50">
        <f t="shared" si="2"/>
        <v>0</v>
      </c>
      <c r="W12" s="50">
        <f>H12-K12-N12-Q12-T12</f>
        <v>0</v>
      </c>
      <c r="X12" s="49">
        <f t="shared" si="4"/>
        <v>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2:66" s="3" customFormat="1" ht="65.099999999999994" hidden="1" customHeight="1">
      <c r="B13" s="199"/>
      <c r="C13" s="7">
        <v>4000</v>
      </c>
      <c r="D13" s="46" t="s">
        <v>20</v>
      </c>
      <c r="E13" s="47">
        <v>0</v>
      </c>
      <c r="F13" s="47">
        <v>0</v>
      </c>
      <c r="G13" s="48">
        <v>0</v>
      </c>
      <c r="H13" s="48">
        <v>0</v>
      </c>
      <c r="I13" s="49">
        <v>0</v>
      </c>
      <c r="J13" s="48">
        <v>0</v>
      </c>
      <c r="K13" s="48">
        <v>0</v>
      </c>
      <c r="L13" s="49">
        <v>0</v>
      </c>
      <c r="M13" s="48">
        <v>0</v>
      </c>
      <c r="N13" s="48">
        <v>0</v>
      </c>
      <c r="O13" s="49">
        <v>0</v>
      </c>
      <c r="P13" s="48">
        <v>0</v>
      </c>
      <c r="Q13" s="48">
        <v>0</v>
      </c>
      <c r="R13" s="48">
        <f t="shared" si="5"/>
        <v>0</v>
      </c>
      <c r="S13" s="48">
        <v>0</v>
      </c>
      <c r="T13" s="48">
        <v>0</v>
      </c>
      <c r="U13" s="49">
        <f t="shared" si="6"/>
        <v>0</v>
      </c>
      <c r="V13" s="50">
        <f t="shared" si="2"/>
        <v>0</v>
      </c>
      <c r="W13" s="50">
        <f t="shared" ref="W13:W15" si="7">H13-K13-N13-Q13-T13</f>
        <v>0</v>
      </c>
      <c r="X13" s="49">
        <f t="shared" si="4"/>
        <v>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2:66" s="3" customFormat="1" ht="50.1" hidden="1" customHeight="1">
      <c r="B14" s="199"/>
      <c r="C14" s="7">
        <v>5000</v>
      </c>
      <c r="D14" s="46" t="s">
        <v>21</v>
      </c>
      <c r="E14" s="47">
        <v>0</v>
      </c>
      <c r="F14" s="47">
        <v>0</v>
      </c>
      <c r="G14" s="48">
        <v>0</v>
      </c>
      <c r="H14" s="48">
        <v>0</v>
      </c>
      <c r="I14" s="49">
        <v>0</v>
      </c>
      <c r="J14" s="48">
        <v>0</v>
      </c>
      <c r="K14" s="48">
        <v>0</v>
      </c>
      <c r="L14" s="49">
        <v>0</v>
      </c>
      <c r="M14" s="48">
        <v>0</v>
      </c>
      <c r="N14" s="48">
        <v>0</v>
      </c>
      <c r="O14" s="49">
        <v>0</v>
      </c>
      <c r="P14" s="48">
        <v>0</v>
      </c>
      <c r="Q14" s="48">
        <v>0</v>
      </c>
      <c r="R14" s="48">
        <f t="shared" si="5"/>
        <v>0</v>
      </c>
      <c r="S14" s="48">
        <v>0</v>
      </c>
      <c r="T14" s="48">
        <v>0</v>
      </c>
      <c r="U14" s="49">
        <f t="shared" si="6"/>
        <v>0</v>
      </c>
      <c r="V14" s="50">
        <f t="shared" si="2"/>
        <v>0</v>
      </c>
      <c r="W14" s="50">
        <f t="shared" si="7"/>
        <v>0</v>
      </c>
      <c r="X14" s="49">
        <f t="shared" si="4"/>
        <v>0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2:66" s="3" customFormat="1" ht="50.1" hidden="1" customHeight="1" thickBot="1">
      <c r="B15" s="200"/>
      <c r="C15" s="7">
        <v>6000</v>
      </c>
      <c r="D15" s="46" t="s">
        <v>22</v>
      </c>
      <c r="E15" s="47">
        <v>0</v>
      </c>
      <c r="F15" s="47">
        <v>0</v>
      </c>
      <c r="G15" s="48">
        <v>0</v>
      </c>
      <c r="H15" s="48">
        <v>0</v>
      </c>
      <c r="I15" s="49">
        <v>0</v>
      </c>
      <c r="J15" s="48">
        <v>0</v>
      </c>
      <c r="K15" s="48">
        <v>0</v>
      </c>
      <c r="L15" s="49">
        <v>0</v>
      </c>
      <c r="M15" s="48">
        <v>0</v>
      </c>
      <c r="N15" s="48">
        <v>0</v>
      </c>
      <c r="O15" s="49">
        <v>0</v>
      </c>
      <c r="P15" s="48">
        <v>0</v>
      </c>
      <c r="Q15" s="48">
        <v>0</v>
      </c>
      <c r="R15" s="48">
        <f t="shared" si="5"/>
        <v>0</v>
      </c>
      <c r="S15" s="48">
        <v>0</v>
      </c>
      <c r="T15" s="48">
        <v>0</v>
      </c>
      <c r="U15" s="49">
        <f t="shared" si="6"/>
        <v>0</v>
      </c>
      <c r="V15" s="50">
        <f t="shared" si="2"/>
        <v>0</v>
      </c>
      <c r="W15" s="50">
        <f t="shared" si="7"/>
        <v>0</v>
      </c>
      <c r="X15" s="49">
        <f t="shared" si="4"/>
        <v>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2:66" ht="65.099999999999994" customHeight="1">
      <c r="B16" s="198">
        <v>2</v>
      </c>
      <c r="C16" s="11"/>
      <c r="D16" s="51" t="s">
        <v>23</v>
      </c>
      <c r="E16" s="51"/>
      <c r="F16" s="51"/>
      <c r="G16" s="45">
        <f>SUM(G17:G22)</f>
        <v>78676103.069999993</v>
      </c>
      <c r="H16" s="45">
        <f>SUM(H17:H22)</f>
        <v>22715007.690000001</v>
      </c>
      <c r="I16" s="45">
        <f>SUM(I17:I22)</f>
        <v>101391110.75999999</v>
      </c>
      <c r="J16" s="45">
        <f t="shared" ref="J16:X16" si="8">SUM(J17:J22)</f>
        <v>0</v>
      </c>
      <c r="K16" s="45">
        <f t="shared" si="8"/>
        <v>0</v>
      </c>
      <c r="L16" s="45">
        <f t="shared" si="8"/>
        <v>0</v>
      </c>
      <c r="M16" s="45">
        <f t="shared" si="8"/>
        <v>0</v>
      </c>
      <c r="N16" s="45">
        <f t="shared" si="8"/>
        <v>0</v>
      </c>
      <c r="O16" s="45">
        <f t="shared" si="8"/>
        <v>0</v>
      </c>
      <c r="P16" s="45">
        <f t="shared" si="8"/>
        <v>78676103.069999993</v>
      </c>
      <c r="Q16" s="45">
        <f t="shared" si="8"/>
        <v>22600641.52</v>
      </c>
      <c r="R16" s="45">
        <f t="shared" si="8"/>
        <v>101276744.58999999</v>
      </c>
      <c r="S16" s="45">
        <f t="shared" si="8"/>
        <v>0</v>
      </c>
      <c r="T16" s="45">
        <f t="shared" si="8"/>
        <v>0</v>
      </c>
      <c r="U16" s="45">
        <f t="shared" ref="U16" si="9">SUM(U17:U22)</f>
        <v>0</v>
      </c>
      <c r="V16" s="45">
        <f t="shared" si="8"/>
        <v>0</v>
      </c>
      <c r="W16" s="45">
        <f t="shared" si="8"/>
        <v>114366.16999999993</v>
      </c>
      <c r="X16" s="45">
        <f t="shared" si="8"/>
        <v>114366.16999999993</v>
      </c>
    </row>
    <row r="17" spans="2:24" ht="50.1" hidden="1" customHeight="1">
      <c r="B17" s="199"/>
      <c r="C17" s="7">
        <v>1000</v>
      </c>
      <c r="D17" s="46" t="s">
        <v>17</v>
      </c>
      <c r="E17" s="47">
        <v>0</v>
      </c>
      <c r="F17" s="47">
        <v>0</v>
      </c>
      <c r="G17" s="48">
        <v>0</v>
      </c>
      <c r="H17" s="48">
        <v>7799405.9500000002</v>
      </c>
      <c r="I17" s="49">
        <f>G17+H17</f>
        <v>7799405.9500000002</v>
      </c>
      <c r="J17" s="48">
        <v>0</v>
      </c>
      <c r="K17" s="48">
        <v>0</v>
      </c>
      <c r="L17" s="49">
        <f>J17+K17</f>
        <v>0</v>
      </c>
      <c r="M17" s="48">
        <v>0</v>
      </c>
      <c r="N17" s="48">
        <v>0</v>
      </c>
      <c r="O17" s="49">
        <f>M17+N17</f>
        <v>0</v>
      </c>
      <c r="P17" s="48">
        <v>0</v>
      </c>
      <c r="Q17" s="48">
        <v>7685039.7800000003</v>
      </c>
      <c r="R17" s="48">
        <f>P17+Q17</f>
        <v>7685039.7800000003</v>
      </c>
      <c r="S17" s="48">
        <v>0</v>
      </c>
      <c r="T17" s="48">
        <v>0</v>
      </c>
      <c r="U17" s="49">
        <f>S17+T17</f>
        <v>0</v>
      </c>
      <c r="V17" s="50">
        <v>0</v>
      </c>
      <c r="W17" s="50">
        <f>H17-K17-N17-Q17-T17</f>
        <v>114366.16999999993</v>
      </c>
      <c r="X17" s="49">
        <f t="shared" ref="X17:X76" si="10">+V17+W17</f>
        <v>114366.16999999993</v>
      </c>
    </row>
    <row r="18" spans="2:24" ht="50.1" hidden="1" customHeight="1">
      <c r="B18" s="199"/>
      <c r="C18" s="7">
        <v>2000</v>
      </c>
      <c r="D18" s="46" t="s">
        <v>18</v>
      </c>
      <c r="E18" s="47">
        <v>0</v>
      </c>
      <c r="F18" s="47">
        <v>0</v>
      </c>
      <c r="G18" s="48">
        <v>0</v>
      </c>
      <c r="H18" s="48">
        <v>0</v>
      </c>
      <c r="I18" s="49">
        <f t="shared" ref="I18:I21" si="11">G18+H18</f>
        <v>0</v>
      </c>
      <c r="J18" s="48">
        <v>0</v>
      </c>
      <c r="K18" s="48">
        <v>0</v>
      </c>
      <c r="L18" s="49">
        <f t="shared" ref="L18:L21" si="12">J18+K18</f>
        <v>0</v>
      </c>
      <c r="M18" s="48">
        <v>0</v>
      </c>
      <c r="N18" s="48">
        <v>0</v>
      </c>
      <c r="O18" s="49">
        <f t="shared" ref="O18:O21" si="13">M18+N18</f>
        <v>0</v>
      </c>
      <c r="P18" s="48">
        <v>0</v>
      </c>
      <c r="Q18" s="48">
        <v>0</v>
      </c>
      <c r="R18" s="48">
        <f t="shared" ref="R18:R21" si="14">P18+Q18</f>
        <v>0</v>
      </c>
      <c r="S18" s="48">
        <v>0</v>
      </c>
      <c r="T18" s="48">
        <v>0</v>
      </c>
      <c r="U18" s="49">
        <f t="shared" ref="U18:U22" si="15">S18+T18</f>
        <v>0</v>
      </c>
      <c r="V18" s="50">
        <v>0</v>
      </c>
      <c r="W18" s="50">
        <v>0</v>
      </c>
      <c r="X18" s="49">
        <f t="shared" si="10"/>
        <v>0</v>
      </c>
    </row>
    <row r="19" spans="2:24" ht="50.1" hidden="1" customHeight="1">
      <c r="B19" s="199"/>
      <c r="C19" s="7">
        <v>3000</v>
      </c>
      <c r="D19" s="46" t="s">
        <v>19</v>
      </c>
      <c r="E19" s="47">
        <v>0</v>
      </c>
      <c r="F19" s="47">
        <v>0</v>
      </c>
      <c r="G19" s="48">
        <v>0</v>
      </c>
      <c r="H19" s="48">
        <v>0</v>
      </c>
      <c r="I19" s="49">
        <f t="shared" si="11"/>
        <v>0</v>
      </c>
      <c r="J19" s="48">
        <v>0</v>
      </c>
      <c r="K19" s="48">
        <v>0</v>
      </c>
      <c r="L19" s="49">
        <f t="shared" si="12"/>
        <v>0</v>
      </c>
      <c r="M19" s="48">
        <v>0</v>
      </c>
      <c r="N19" s="48">
        <v>0</v>
      </c>
      <c r="O19" s="49">
        <f t="shared" si="13"/>
        <v>0</v>
      </c>
      <c r="P19" s="48">
        <v>0</v>
      </c>
      <c r="Q19" s="48">
        <v>0</v>
      </c>
      <c r="R19" s="48">
        <f t="shared" si="14"/>
        <v>0</v>
      </c>
      <c r="S19" s="48">
        <v>0</v>
      </c>
      <c r="T19" s="48">
        <v>0</v>
      </c>
      <c r="U19" s="49">
        <f t="shared" si="15"/>
        <v>0</v>
      </c>
      <c r="V19" s="50">
        <v>0</v>
      </c>
      <c r="W19" s="50">
        <v>0</v>
      </c>
      <c r="X19" s="49">
        <f t="shared" si="10"/>
        <v>0</v>
      </c>
    </row>
    <row r="20" spans="2:24" ht="65.099999999999994" hidden="1" customHeight="1">
      <c r="B20" s="199"/>
      <c r="C20" s="7">
        <v>4000</v>
      </c>
      <c r="D20" s="46" t="s">
        <v>20</v>
      </c>
      <c r="E20" s="47">
        <v>0</v>
      </c>
      <c r="F20" s="47">
        <v>0</v>
      </c>
      <c r="G20" s="48">
        <v>0</v>
      </c>
      <c r="H20" s="48">
        <v>0</v>
      </c>
      <c r="I20" s="49">
        <f t="shared" si="11"/>
        <v>0</v>
      </c>
      <c r="J20" s="48">
        <v>0</v>
      </c>
      <c r="K20" s="48">
        <v>0</v>
      </c>
      <c r="L20" s="49">
        <f t="shared" si="12"/>
        <v>0</v>
      </c>
      <c r="M20" s="48">
        <v>0</v>
      </c>
      <c r="N20" s="48">
        <v>0</v>
      </c>
      <c r="O20" s="49">
        <f t="shared" si="13"/>
        <v>0</v>
      </c>
      <c r="P20" s="48">
        <v>0</v>
      </c>
      <c r="Q20" s="48">
        <v>0</v>
      </c>
      <c r="R20" s="48">
        <f t="shared" si="14"/>
        <v>0</v>
      </c>
      <c r="S20" s="48">
        <v>0</v>
      </c>
      <c r="T20" s="48">
        <v>0</v>
      </c>
      <c r="U20" s="49">
        <f t="shared" si="15"/>
        <v>0</v>
      </c>
      <c r="V20" s="50">
        <v>0</v>
      </c>
      <c r="W20" s="50">
        <v>0</v>
      </c>
      <c r="X20" s="49">
        <f t="shared" si="10"/>
        <v>0</v>
      </c>
    </row>
    <row r="21" spans="2:24" ht="50.1" hidden="1" customHeight="1">
      <c r="B21" s="199"/>
      <c r="C21" s="7">
        <v>5000</v>
      </c>
      <c r="D21" s="46" t="s">
        <v>21</v>
      </c>
      <c r="E21" s="47">
        <v>0</v>
      </c>
      <c r="F21" s="47">
        <v>0</v>
      </c>
      <c r="G21" s="48">
        <v>0</v>
      </c>
      <c r="H21" s="48">
        <v>0</v>
      </c>
      <c r="I21" s="49">
        <f t="shared" si="11"/>
        <v>0</v>
      </c>
      <c r="J21" s="48">
        <v>0</v>
      </c>
      <c r="K21" s="48">
        <v>0</v>
      </c>
      <c r="L21" s="49">
        <f t="shared" si="12"/>
        <v>0</v>
      </c>
      <c r="M21" s="48">
        <v>0</v>
      </c>
      <c r="N21" s="48">
        <v>0</v>
      </c>
      <c r="O21" s="49">
        <f t="shared" si="13"/>
        <v>0</v>
      </c>
      <c r="P21" s="48">
        <v>0</v>
      </c>
      <c r="Q21" s="48">
        <v>0</v>
      </c>
      <c r="R21" s="48">
        <f t="shared" si="14"/>
        <v>0</v>
      </c>
      <c r="S21" s="48">
        <v>0</v>
      </c>
      <c r="T21" s="48">
        <v>0</v>
      </c>
      <c r="U21" s="49">
        <f t="shared" si="15"/>
        <v>0</v>
      </c>
      <c r="V21" s="50">
        <v>0</v>
      </c>
      <c r="W21" s="50">
        <v>0</v>
      </c>
      <c r="X21" s="49">
        <f t="shared" si="10"/>
        <v>0</v>
      </c>
    </row>
    <row r="22" spans="2:24" ht="50.1" customHeight="1" thickBot="1">
      <c r="B22" s="200"/>
      <c r="C22" s="7">
        <v>6000</v>
      </c>
      <c r="D22" s="46" t="s">
        <v>22</v>
      </c>
      <c r="E22" s="47">
        <v>63384800</v>
      </c>
      <c r="F22" s="47">
        <v>0</v>
      </c>
      <c r="G22" s="48">
        <v>78676103.069999993</v>
      </c>
      <c r="H22" s="48">
        <v>14915601.74</v>
      </c>
      <c r="I22" s="49">
        <f>G22+H22</f>
        <v>93591704.809999987</v>
      </c>
      <c r="J22" s="48">
        <v>0</v>
      </c>
      <c r="K22" s="48">
        <v>0</v>
      </c>
      <c r="L22" s="49">
        <f>J22+K22</f>
        <v>0</v>
      </c>
      <c r="M22" s="48">
        <v>0</v>
      </c>
      <c r="N22" s="48">
        <v>0</v>
      </c>
      <c r="O22" s="49">
        <f>M22+N22</f>
        <v>0</v>
      </c>
      <c r="P22" s="48">
        <v>78676103.069999993</v>
      </c>
      <c r="Q22" s="48">
        <v>14915601.74</v>
      </c>
      <c r="R22" s="48">
        <f>P22+Q22</f>
        <v>93591704.809999987</v>
      </c>
      <c r="S22" s="48">
        <v>0</v>
      </c>
      <c r="T22" s="48">
        <v>0</v>
      </c>
      <c r="U22" s="49">
        <f t="shared" si="15"/>
        <v>0</v>
      </c>
      <c r="V22" s="50">
        <v>0</v>
      </c>
      <c r="W22" s="50">
        <v>0</v>
      </c>
      <c r="X22" s="49">
        <f t="shared" si="10"/>
        <v>0</v>
      </c>
    </row>
    <row r="23" spans="2:24" ht="65.099999999999994" customHeight="1">
      <c r="B23" s="198">
        <v>3</v>
      </c>
      <c r="C23" s="11"/>
      <c r="D23" s="51" t="s">
        <v>24</v>
      </c>
      <c r="E23" s="51"/>
      <c r="F23" s="51"/>
      <c r="G23" s="45">
        <f>SUM(G24:G29)</f>
        <v>1100000</v>
      </c>
      <c r="H23" s="45">
        <f>SUM(H24:H29)</f>
        <v>72600</v>
      </c>
      <c r="I23" s="45">
        <f>SUM(I24:I29)</f>
        <v>1172600</v>
      </c>
      <c r="J23" s="45">
        <f t="shared" ref="J23:X23" si="16">SUM(J24:J29)</f>
        <v>0</v>
      </c>
      <c r="K23" s="45">
        <f t="shared" si="16"/>
        <v>0</v>
      </c>
      <c r="L23" s="45">
        <f t="shared" si="16"/>
        <v>0</v>
      </c>
      <c r="M23" s="45">
        <f t="shared" si="16"/>
        <v>0</v>
      </c>
      <c r="N23" s="45">
        <f t="shared" si="16"/>
        <v>0</v>
      </c>
      <c r="O23" s="45">
        <f t="shared" si="16"/>
        <v>0</v>
      </c>
      <c r="P23" s="45">
        <f t="shared" si="16"/>
        <v>1100000</v>
      </c>
      <c r="Q23" s="45">
        <f t="shared" si="16"/>
        <v>0</v>
      </c>
      <c r="R23" s="45">
        <f t="shared" si="16"/>
        <v>1100000</v>
      </c>
      <c r="S23" s="45">
        <f t="shared" si="16"/>
        <v>0</v>
      </c>
      <c r="T23" s="45">
        <f t="shared" si="16"/>
        <v>0</v>
      </c>
      <c r="U23" s="45">
        <f t="shared" si="16"/>
        <v>0</v>
      </c>
      <c r="V23" s="45">
        <f t="shared" si="16"/>
        <v>0</v>
      </c>
      <c r="W23" s="45">
        <f>SUM(W24:W29)</f>
        <v>72600</v>
      </c>
      <c r="X23" s="45">
        <f t="shared" si="16"/>
        <v>72600</v>
      </c>
    </row>
    <row r="24" spans="2:24" ht="50.1" hidden="1" customHeight="1">
      <c r="B24" s="199"/>
      <c r="C24" s="7">
        <v>1000</v>
      </c>
      <c r="D24" s="46" t="s">
        <v>17</v>
      </c>
      <c r="E24" s="47">
        <v>0</v>
      </c>
      <c r="F24" s="47">
        <v>0</v>
      </c>
      <c r="G24" s="48">
        <v>0</v>
      </c>
      <c r="H24" s="48">
        <v>0</v>
      </c>
      <c r="I24" s="49">
        <f>G24+H24</f>
        <v>0</v>
      </c>
      <c r="J24" s="48">
        <v>0</v>
      </c>
      <c r="K24" s="48">
        <v>0</v>
      </c>
      <c r="L24" s="49">
        <f>J24+K24</f>
        <v>0</v>
      </c>
      <c r="M24" s="48">
        <v>0</v>
      </c>
      <c r="N24" s="48">
        <v>0</v>
      </c>
      <c r="O24" s="49">
        <f>M24+N24</f>
        <v>0</v>
      </c>
      <c r="P24" s="48">
        <v>0</v>
      </c>
      <c r="Q24" s="48">
        <v>0</v>
      </c>
      <c r="R24" s="48">
        <f>P24+Q24</f>
        <v>0</v>
      </c>
      <c r="S24" s="48">
        <v>0</v>
      </c>
      <c r="T24" s="48">
        <v>0</v>
      </c>
      <c r="U24" s="49">
        <f>S24+T24</f>
        <v>0</v>
      </c>
      <c r="V24" s="50">
        <v>0</v>
      </c>
      <c r="W24" s="50">
        <f t="shared" ref="V24:W29" si="17">H24-K24-N24-Q24-T24</f>
        <v>0</v>
      </c>
      <c r="X24" s="49">
        <f t="shared" si="10"/>
        <v>0</v>
      </c>
    </row>
    <row r="25" spans="2:24" ht="48" hidden="1" customHeight="1">
      <c r="B25" s="199"/>
      <c r="C25" s="7">
        <v>2000</v>
      </c>
      <c r="D25" s="46" t="s">
        <v>18</v>
      </c>
      <c r="E25" s="47">
        <v>0</v>
      </c>
      <c r="F25" s="47">
        <v>0</v>
      </c>
      <c r="G25" s="48">
        <v>0</v>
      </c>
      <c r="H25" s="48">
        <f>2052591.58-2052591.58</f>
        <v>0</v>
      </c>
      <c r="I25" s="49">
        <f t="shared" ref="I25:I29" si="18">G25+H25</f>
        <v>0</v>
      </c>
      <c r="J25" s="48">
        <v>0</v>
      </c>
      <c r="K25" s="48">
        <v>0</v>
      </c>
      <c r="L25" s="49">
        <f t="shared" ref="L25:L29" si="19">J25+K25</f>
        <v>0</v>
      </c>
      <c r="M25" s="48">
        <v>0</v>
      </c>
      <c r="N25" s="48">
        <v>0</v>
      </c>
      <c r="O25" s="49">
        <f t="shared" ref="O25:O29" si="20">M25+N25</f>
        <v>0</v>
      </c>
      <c r="P25" s="48">
        <v>0</v>
      </c>
      <c r="Q25" s="48">
        <v>0</v>
      </c>
      <c r="R25" s="48">
        <f t="shared" ref="R25:R29" si="21">P25+Q25</f>
        <v>0</v>
      </c>
      <c r="S25" s="48">
        <v>0</v>
      </c>
      <c r="T25" s="48">
        <v>0</v>
      </c>
      <c r="U25" s="49">
        <f t="shared" ref="U25:U29" si="22">S25+T25</f>
        <v>0</v>
      </c>
      <c r="V25" s="50">
        <f t="shared" si="17"/>
        <v>0</v>
      </c>
      <c r="W25" s="50">
        <f t="shared" si="17"/>
        <v>0</v>
      </c>
      <c r="X25" s="49">
        <f t="shared" si="10"/>
        <v>0</v>
      </c>
    </row>
    <row r="26" spans="2:24" ht="50.1" customHeight="1">
      <c r="B26" s="199"/>
      <c r="C26" s="7">
        <v>3000</v>
      </c>
      <c r="D26" s="46" t="s">
        <v>19</v>
      </c>
      <c r="E26" s="47">
        <v>1015200</v>
      </c>
      <c r="F26" s="47">
        <v>0</v>
      </c>
      <c r="G26" s="48">
        <v>600000</v>
      </c>
      <c r="H26" s="48">
        <v>72600</v>
      </c>
      <c r="I26" s="49">
        <f t="shared" si="18"/>
        <v>672600</v>
      </c>
      <c r="J26" s="48">
        <v>0</v>
      </c>
      <c r="K26" s="48">
        <v>0</v>
      </c>
      <c r="L26" s="49">
        <f t="shared" si="19"/>
        <v>0</v>
      </c>
      <c r="M26" s="48">
        <v>0</v>
      </c>
      <c r="N26" s="48">
        <v>0</v>
      </c>
      <c r="O26" s="49">
        <f t="shared" si="20"/>
        <v>0</v>
      </c>
      <c r="P26" s="48">
        <v>600000</v>
      </c>
      <c r="Q26" s="48">
        <v>0</v>
      </c>
      <c r="R26" s="48">
        <f t="shared" si="21"/>
        <v>600000</v>
      </c>
      <c r="S26" s="48">
        <v>0</v>
      </c>
      <c r="T26" s="48">
        <v>0</v>
      </c>
      <c r="U26" s="49">
        <f t="shared" si="22"/>
        <v>0</v>
      </c>
      <c r="V26" s="50">
        <v>0</v>
      </c>
      <c r="W26" s="50">
        <f>H26-K26-N26-Q26-T26</f>
        <v>72600</v>
      </c>
      <c r="X26" s="49">
        <f t="shared" si="10"/>
        <v>72600</v>
      </c>
    </row>
    <row r="27" spans="2:24" ht="65.099999999999994" customHeight="1" thickBot="1">
      <c r="B27" s="199"/>
      <c r="C27" s="7">
        <v>4000</v>
      </c>
      <c r="D27" s="46" t="s">
        <v>20</v>
      </c>
      <c r="E27" s="47">
        <v>500000</v>
      </c>
      <c r="F27" s="47">
        <v>0</v>
      </c>
      <c r="G27" s="48">
        <v>500000</v>
      </c>
      <c r="H27" s="48">
        <v>0</v>
      </c>
      <c r="I27" s="49">
        <f t="shared" si="18"/>
        <v>500000</v>
      </c>
      <c r="J27" s="48">
        <v>0</v>
      </c>
      <c r="K27" s="48">
        <v>0</v>
      </c>
      <c r="L27" s="49">
        <f t="shared" si="19"/>
        <v>0</v>
      </c>
      <c r="M27" s="48">
        <v>0</v>
      </c>
      <c r="N27" s="48">
        <v>0</v>
      </c>
      <c r="O27" s="49">
        <f t="shared" si="20"/>
        <v>0</v>
      </c>
      <c r="P27" s="48">
        <v>500000</v>
      </c>
      <c r="Q27" s="48">
        <v>0</v>
      </c>
      <c r="R27" s="48">
        <f t="shared" si="21"/>
        <v>500000</v>
      </c>
      <c r="S27" s="48">
        <v>0</v>
      </c>
      <c r="T27" s="48">
        <v>0</v>
      </c>
      <c r="U27" s="49">
        <f t="shared" si="22"/>
        <v>0</v>
      </c>
      <c r="V27" s="50">
        <f t="shared" si="17"/>
        <v>0</v>
      </c>
      <c r="W27" s="50">
        <f t="shared" si="17"/>
        <v>0</v>
      </c>
      <c r="X27" s="49">
        <f t="shared" si="10"/>
        <v>0</v>
      </c>
    </row>
    <row r="28" spans="2:24" ht="50.1" hidden="1" customHeight="1">
      <c r="B28" s="199"/>
      <c r="C28" s="7">
        <v>5000</v>
      </c>
      <c r="D28" s="46" t="s">
        <v>21</v>
      </c>
      <c r="E28" s="47">
        <v>0</v>
      </c>
      <c r="F28" s="47">
        <v>0</v>
      </c>
      <c r="G28" s="48">
        <v>0</v>
      </c>
      <c r="H28" s="48">
        <v>0</v>
      </c>
      <c r="I28" s="49">
        <f t="shared" si="18"/>
        <v>0</v>
      </c>
      <c r="J28" s="48">
        <v>0</v>
      </c>
      <c r="K28" s="48">
        <v>0</v>
      </c>
      <c r="L28" s="49">
        <f t="shared" si="19"/>
        <v>0</v>
      </c>
      <c r="M28" s="48">
        <v>0</v>
      </c>
      <c r="N28" s="48">
        <v>0</v>
      </c>
      <c r="O28" s="49">
        <f t="shared" si="20"/>
        <v>0</v>
      </c>
      <c r="P28" s="48">
        <v>0</v>
      </c>
      <c r="Q28" s="48">
        <v>0</v>
      </c>
      <c r="R28" s="48">
        <f t="shared" si="21"/>
        <v>0</v>
      </c>
      <c r="S28" s="48">
        <v>0</v>
      </c>
      <c r="T28" s="48">
        <v>0</v>
      </c>
      <c r="U28" s="49">
        <f t="shared" si="22"/>
        <v>0</v>
      </c>
      <c r="V28" s="50">
        <v>0</v>
      </c>
      <c r="W28" s="50">
        <f t="shared" si="17"/>
        <v>0</v>
      </c>
      <c r="X28" s="49">
        <f t="shared" si="10"/>
        <v>0</v>
      </c>
    </row>
    <row r="29" spans="2:24" ht="50.1" hidden="1" customHeight="1" thickBot="1">
      <c r="B29" s="200"/>
      <c r="C29" s="7">
        <v>6000</v>
      </c>
      <c r="D29" s="46" t="s">
        <v>22</v>
      </c>
      <c r="E29" s="47">
        <v>0</v>
      </c>
      <c r="F29" s="47">
        <v>0</v>
      </c>
      <c r="G29" s="48">
        <v>0</v>
      </c>
      <c r="H29" s="48">
        <v>0</v>
      </c>
      <c r="I29" s="49">
        <f t="shared" si="18"/>
        <v>0</v>
      </c>
      <c r="J29" s="48">
        <v>0</v>
      </c>
      <c r="K29" s="48">
        <v>0</v>
      </c>
      <c r="L29" s="49">
        <f t="shared" si="19"/>
        <v>0</v>
      </c>
      <c r="M29" s="48">
        <v>0</v>
      </c>
      <c r="N29" s="48">
        <v>0</v>
      </c>
      <c r="O29" s="49">
        <f t="shared" si="20"/>
        <v>0</v>
      </c>
      <c r="P29" s="48">
        <v>0</v>
      </c>
      <c r="Q29" s="48">
        <v>0</v>
      </c>
      <c r="R29" s="48">
        <f t="shared" si="21"/>
        <v>0</v>
      </c>
      <c r="S29" s="48">
        <v>0</v>
      </c>
      <c r="T29" s="48">
        <v>0</v>
      </c>
      <c r="U29" s="49">
        <f t="shared" si="22"/>
        <v>0</v>
      </c>
      <c r="V29" s="50">
        <v>0</v>
      </c>
      <c r="W29" s="50">
        <f t="shared" si="17"/>
        <v>0</v>
      </c>
      <c r="X29" s="49">
        <f t="shared" si="10"/>
        <v>0</v>
      </c>
    </row>
    <row r="30" spans="2:24" ht="65.099999999999994" hidden="1" customHeight="1">
      <c r="B30" s="198">
        <v>4</v>
      </c>
      <c r="C30" s="11"/>
      <c r="D30" s="51" t="s">
        <v>25</v>
      </c>
      <c r="E30" s="51"/>
      <c r="F30" s="51"/>
      <c r="G30" s="45">
        <f>SUM(G31:G36)</f>
        <v>0</v>
      </c>
      <c r="H30" s="45">
        <f t="shared" ref="H30:W30" si="23">SUM(H31:H36)</f>
        <v>0</v>
      </c>
      <c r="I30" s="45">
        <f>SUM(I31:I36)</f>
        <v>0</v>
      </c>
      <c r="J30" s="45">
        <f t="shared" si="23"/>
        <v>0</v>
      </c>
      <c r="K30" s="45">
        <f t="shared" si="23"/>
        <v>0</v>
      </c>
      <c r="L30" s="45">
        <f>SUM(L31:L36)</f>
        <v>0</v>
      </c>
      <c r="M30" s="45">
        <f t="shared" si="23"/>
        <v>0</v>
      </c>
      <c r="N30" s="45">
        <f t="shared" si="23"/>
        <v>0</v>
      </c>
      <c r="O30" s="45">
        <f>SUM(O31:O36)</f>
        <v>0</v>
      </c>
      <c r="P30" s="45">
        <f t="shared" si="23"/>
        <v>0</v>
      </c>
      <c r="Q30" s="45">
        <f t="shared" si="23"/>
        <v>0</v>
      </c>
      <c r="R30" s="45">
        <f>SUM(R31:R36)</f>
        <v>0</v>
      </c>
      <c r="S30" s="45">
        <f t="shared" si="23"/>
        <v>0</v>
      </c>
      <c r="T30" s="45">
        <f t="shared" si="23"/>
        <v>0</v>
      </c>
      <c r="U30" s="45">
        <f>SUM(U31:U36)</f>
        <v>0</v>
      </c>
      <c r="V30" s="45">
        <f t="shared" si="23"/>
        <v>0</v>
      </c>
      <c r="W30" s="45">
        <f t="shared" si="23"/>
        <v>0</v>
      </c>
      <c r="X30" s="45">
        <f>SUM(X31:X36)</f>
        <v>0</v>
      </c>
    </row>
    <row r="31" spans="2:24" ht="50.1" hidden="1" customHeight="1">
      <c r="B31" s="199"/>
      <c r="C31" s="7">
        <v>1000</v>
      </c>
      <c r="D31" s="46" t="s">
        <v>17</v>
      </c>
      <c r="E31" s="46"/>
      <c r="F31" s="46"/>
      <c r="G31" s="48">
        <v>0</v>
      </c>
      <c r="H31" s="48">
        <v>0</v>
      </c>
      <c r="I31" s="49">
        <f>G31+H31</f>
        <v>0</v>
      </c>
      <c r="J31" s="48">
        <v>0</v>
      </c>
      <c r="K31" s="48">
        <v>0</v>
      </c>
      <c r="L31" s="49">
        <f>J31+K31</f>
        <v>0</v>
      </c>
      <c r="M31" s="48">
        <v>0</v>
      </c>
      <c r="N31" s="48">
        <v>0</v>
      </c>
      <c r="O31" s="49">
        <f>M31+N31</f>
        <v>0</v>
      </c>
      <c r="P31" s="48">
        <v>0</v>
      </c>
      <c r="Q31" s="48">
        <v>0</v>
      </c>
      <c r="R31" s="49">
        <f>P31+Q31</f>
        <v>0</v>
      </c>
      <c r="S31" s="48">
        <v>0</v>
      </c>
      <c r="T31" s="48">
        <v>0</v>
      </c>
      <c r="U31" s="49">
        <f>S31+T31</f>
        <v>0</v>
      </c>
      <c r="V31" s="50">
        <v>0</v>
      </c>
      <c r="W31" s="50">
        <v>0</v>
      </c>
      <c r="X31" s="49">
        <f>V31+W31</f>
        <v>0</v>
      </c>
    </row>
    <row r="32" spans="2:24" ht="50.1" hidden="1" customHeight="1">
      <c r="B32" s="199"/>
      <c r="C32" s="7">
        <v>2000</v>
      </c>
      <c r="D32" s="46" t="s">
        <v>18</v>
      </c>
      <c r="E32" s="46"/>
      <c r="F32" s="46"/>
      <c r="G32" s="48">
        <v>0</v>
      </c>
      <c r="H32" s="48">
        <v>0</v>
      </c>
      <c r="I32" s="49">
        <v>0</v>
      </c>
      <c r="J32" s="48">
        <v>0</v>
      </c>
      <c r="K32" s="48">
        <v>0</v>
      </c>
      <c r="L32" s="49">
        <f t="shared" ref="L32:L36" si="24">J32+K32</f>
        <v>0</v>
      </c>
      <c r="M32" s="48">
        <v>0</v>
      </c>
      <c r="N32" s="48">
        <v>0</v>
      </c>
      <c r="O32" s="49">
        <f t="shared" ref="O32:O36" si="25">M32+N32</f>
        <v>0</v>
      </c>
      <c r="P32" s="48">
        <v>0</v>
      </c>
      <c r="Q32" s="48">
        <v>0</v>
      </c>
      <c r="R32" s="49">
        <f t="shared" ref="R32:R36" si="26">P32+Q32</f>
        <v>0</v>
      </c>
      <c r="S32" s="48">
        <v>0</v>
      </c>
      <c r="T32" s="48">
        <v>0</v>
      </c>
      <c r="U32" s="49">
        <f t="shared" ref="U32:U36" si="27">S32+T32</f>
        <v>0</v>
      </c>
      <c r="V32" s="50">
        <v>0</v>
      </c>
      <c r="W32" s="50">
        <v>0</v>
      </c>
      <c r="X32" s="49">
        <f t="shared" ref="X32:X36" si="28">V32+W32</f>
        <v>0</v>
      </c>
    </row>
    <row r="33" spans="2:24" ht="50.1" hidden="1" customHeight="1">
      <c r="B33" s="199"/>
      <c r="C33" s="7">
        <v>3000</v>
      </c>
      <c r="D33" s="46" t="s">
        <v>19</v>
      </c>
      <c r="E33" s="46"/>
      <c r="F33" s="46"/>
      <c r="G33" s="48">
        <v>0</v>
      </c>
      <c r="H33" s="48">
        <v>0</v>
      </c>
      <c r="I33" s="49">
        <v>0</v>
      </c>
      <c r="J33" s="48">
        <v>0</v>
      </c>
      <c r="K33" s="48">
        <v>0</v>
      </c>
      <c r="L33" s="49">
        <f t="shared" si="24"/>
        <v>0</v>
      </c>
      <c r="M33" s="48">
        <v>0</v>
      </c>
      <c r="N33" s="48">
        <v>0</v>
      </c>
      <c r="O33" s="49">
        <f t="shared" si="25"/>
        <v>0</v>
      </c>
      <c r="P33" s="48">
        <v>0</v>
      </c>
      <c r="Q33" s="48">
        <v>0</v>
      </c>
      <c r="R33" s="49">
        <f t="shared" si="26"/>
        <v>0</v>
      </c>
      <c r="S33" s="48">
        <v>0</v>
      </c>
      <c r="T33" s="48">
        <v>0</v>
      </c>
      <c r="U33" s="49">
        <f t="shared" si="27"/>
        <v>0</v>
      </c>
      <c r="V33" s="50">
        <v>0</v>
      </c>
      <c r="W33" s="50">
        <v>0</v>
      </c>
      <c r="X33" s="49">
        <f t="shared" si="28"/>
        <v>0</v>
      </c>
    </row>
    <row r="34" spans="2:24" ht="65.099999999999994" hidden="1" customHeight="1">
      <c r="B34" s="199"/>
      <c r="C34" s="7">
        <v>4000</v>
      </c>
      <c r="D34" s="46" t="s">
        <v>20</v>
      </c>
      <c r="E34" s="46"/>
      <c r="F34" s="46"/>
      <c r="G34" s="48">
        <v>0</v>
      </c>
      <c r="H34" s="48">
        <v>0</v>
      </c>
      <c r="I34" s="49">
        <v>0</v>
      </c>
      <c r="J34" s="48">
        <v>0</v>
      </c>
      <c r="K34" s="48">
        <v>0</v>
      </c>
      <c r="L34" s="49">
        <f t="shared" si="24"/>
        <v>0</v>
      </c>
      <c r="M34" s="48">
        <v>0</v>
      </c>
      <c r="N34" s="48">
        <v>0</v>
      </c>
      <c r="O34" s="49">
        <f t="shared" si="25"/>
        <v>0</v>
      </c>
      <c r="P34" s="48">
        <v>0</v>
      </c>
      <c r="Q34" s="48">
        <v>0</v>
      </c>
      <c r="R34" s="49">
        <f t="shared" si="26"/>
        <v>0</v>
      </c>
      <c r="S34" s="48">
        <v>0</v>
      </c>
      <c r="T34" s="48">
        <v>0</v>
      </c>
      <c r="U34" s="49">
        <f t="shared" si="27"/>
        <v>0</v>
      </c>
      <c r="V34" s="50">
        <v>0</v>
      </c>
      <c r="W34" s="50">
        <v>0</v>
      </c>
      <c r="X34" s="49">
        <f t="shared" si="28"/>
        <v>0</v>
      </c>
    </row>
    <row r="35" spans="2:24" ht="50.1" hidden="1" customHeight="1">
      <c r="B35" s="199"/>
      <c r="C35" s="7">
        <v>5000</v>
      </c>
      <c r="D35" s="46" t="s">
        <v>21</v>
      </c>
      <c r="E35" s="46"/>
      <c r="F35" s="46"/>
      <c r="G35" s="48">
        <v>0</v>
      </c>
      <c r="H35" s="48">
        <v>0</v>
      </c>
      <c r="I35" s="49">
        <v>0</v>
      </c>
      <c r="J35" s="48">
        <v>0</v>
      </c>
      <c r="K35" s="48">
        <v>0</v>
      </c>
      <c r="L35" s="49">
        <f t="shared" si="24"/>
        <v>0</v>
      </c>
      <c r="M35" s="48">
        <v>0</v>
      </c>
      <c r="N35" s="48">
        <v>0</v>
      </c>
      <c r="O35" s="49">
        <f t="shared" si="25"/>
        <v>0</v>
      </c>
      <c r="P35" s="48">
        <v>0</v>
      </c>
      <c r="Q35" s="48">
        <v>0</v>
      </c>
      <c r="R35" s="49">
        <f t="shared" si="26"/>
        <v>0</v>
      </c>
      <c r="S35" s="48">
        <v>0</v>
      </c>
      <c r="T35" s="48">
        <v>0</v>
      </c>
      <c r="U35" s="49">
        <f t="shared" si="27"/>
        <v>0</v>
      </c>
      <c r="V35" s="50">
        <v>0</v>
      </c>
      <c r="W35" s="50">
        <v>0</v>
      </c>
      <c r="X35" s="49">
        <f t="shared" si="28"/>
        <v>0</v>
      </c>
    </row>
    <row r="36" spans="2:24" ht="50.1" hidden="1" customHeight="1" thickBot="1">
      <c r="B36" s="200"/>
      <c r="C36" s="7">
        <v>6000</v>
      </c>
      <c r="D36" s="46" t="s">
        <v>22</v>
      </c>
      <c r="E36" s="46"/>
      <c r="F36" s="46"/>
      <c r="G36" s="48">
        <v>0</v>
      </c>
      <c r="H36" s="48">
        <v>0</v>
      </c>
      <c r="I36" s="49">
        <v>0</v>
      </c>
      <c r="J36" s="48">
        <v>0</v>
      </c>
      <c r="K36" s="48">
        <v>0</v>
      </c>
      <c r="L36" s="49">
        <f t="shared" si="24"/>
        <v>0</v>
      </c>
      <c r="M36" s="48">
        <v>0</v>
      </c>
      <c r="N36" s="48">
        <v>0</v>
      </c>
      <c r="O36" s="49">
        <f t="shared" si="25"/>
        <v>0</v>
      </c>
      <c r="P36" s="48">
        <v>0</v>
      </c>
      <c r="Q36" s="48">
        <v>0</v>
      </c>
      <c r="R36" s="49">
        <f t="shared" si="26"/>
        <v>0</v>
      </c>
      <c r="S36" s="48">
        <v>0</v>
      </c>
      <c r="T36" s="48">
        <v>0</v>
      </c>
      <c r="U36" s="49">
        <f t="shared" si="27"/>
        <v>0</v>
      </c>
      <c r="V36" s="50">
        <v>0</v>
      </c>
      <c r="W36" s="50">
        <v>0</v>
      </c>
      <c r="X36" s="49">
        <f t="shared" si="28"/>
        <v>0</v>
      </c>
    </row>
    <row r="37" spans="2:24" ht="65.099999999999994" hidden="1" customHeight="1">
      <c r="B37" s="198">
        <v>5</v>
      </c>
      <c r="C37" s="11"/>
      <c r="D37" s="51" t="s">
        <v>26</v>
      </c>
      <c r="E37" s="51"/>
      <c r="F37" s="51"/>
      <c r="G37" s="45">
        <f>SUM(G38:G43)</f>
        <v>0</v>
      </c>
      <c r="H37" s="45">
        <f t="shared" ref="H37:W37" si="29">SUM(H38:H43)</f>
        <v>0</v>
      </c>
      <c r="I37" s="45">
        <f>SUM(I38:I43)</f>
        <v>0</v>
      </c>
      <c r="J37" s="45">
        <f t="shared" si="29"/>
        <v>0</v>
      </c>
      <c r="K37" s="45">
        <f t="shared" si="29"/>
        <v>0</v>
      </c>
      <c r="L37" s="45">
        <f>SUM(L38:L43)</f>
        <v>0</v>
      </c>
      <c r="M37" s="45">
        <f t="shared" si="29"/>
        <v>0</v>
      </c>
      <c r="N37" s="45">
        <f t="shared" si="29"/>
        <v>0</v>
      </c>
      <c r="O37" s="45">
        <f>SUM(O38:O43)</f>
        <v>0</v>
      </c>
      <c r="P37" s="45">
        <f t="shared" si="29"/>
        <v>0</v>
      </c>
      <c r="Q37" s="45">
        <f t="shared" si="29"/>
        <v>0</v>
      </c>
      <c r="R37" s="45">
        <f>SUM(R38:R43)</f>
        <v>0</v>
      </c>
      <c r="S37" s="45">
        <f t="shared" si="29"/>
        <v>0</v>
      </c>
      <c r="T37" s="45">
        <f t="shared" si="29"/>
        <v>0</v>
      </c>
      <c r="U37" s="45">
        <f>SUM(U38:U43)</f>
        <v>0</v>
      </c>
      <c r="V37" s="45">
        <f t="shared" si="29"/>
        <v>0</v>
      </c>
      <c r="W37" s="45">
        <f t="shared" si="29"/>
        <v>0</v>
      </c>
      <c r="X37" s="45">
        <f>SUM(X38:X43)</f>
        <v>0</v>
      </c>
    </row>
    <row r="38" spans="2:24" ht="50.1" hidden="1" customHeight="1">
      <c r="B38" s="199"/>
      <c r="C38" s="7">
        <v>1000</v>
      </c>
      <c r="D38" s="46" t="s">
        <v>17</v>
      </c>
      <c r="E38" s="46"/>
      <c r="F38" s="46"/>
      <c r="G38" s="48">
        <v>0</v>
      </c>
      <c r="H38" s="48">
        <v>0</v>
      </c>
      <c r="I38" s="49">
        <f>G38+H38</f>
        <v>0</v>
      </c>
      <c r="J38" s="48"/>
      <c r="K38" s="48"/>
      <c r="L38" s="49">
        <f>J38+K38</f>
        <v>0</v>
      </c>
      <c r="M38" s="52"/>
      <c r="N38" s="52"/>
      <c r="O38" s="49">
        <f>M38+N38</f>
        <v>0</v>
      </c>
      <c r="P38" s="49"/>
      <c r="Q38" s="49"/>
      <c r="R38" s="49">
        <f>P38+Q38</f>
        <v>0</v>
      </c>
      <c r="S38" s="52"/>
      <c r="T38" s="52"/>
      <c r="U38" s="49">
        <f>S38+T38</f>
        <v>0</v>
      </c>
      <c r="V38" s="50">
        <v>0</v>
      </c>
      <c r="W38" s="50">
        <v>0</v>
      </c>
      <c r="X38" s="49">
        <f>V38+W38</f>
        <v>0</v>
      </c>
    </row>
    <row r="39" spans="2:24" ht="50.1" hidden="1" customHeight="1">
      <c r="B39" s="199"/>
      <c r="C39" s="7">
        <v>2000</v>
      </c>
      <c r="D39" s="46" t="s">
        <v>18</v>
      </c>
      <c r="E39" s="46"/>
      <c r="F39" s="46"/>
      <c r="G39" s="48">
        <v>0</v>
      </c>
      <c r="H39" s="48">
        <v>0</v>
      </c>
      <c r="I39" s="49">
        <f t="shared" ref="I39:I43" si="30">G39+H39</f>
        <v>0</v>
      </c>
      <c r="J39" s="48"/>
      <c r="K39" s="48"/>
      <c r="L39" s="49">
        <f t="shared" ref="L39:L43" si="31">J39+K39</f>
        <v>0</v>
      </c>
      <c r="M39" s="52"/>
      <c r="N39" s="52"/>
      <c r="O39" s="49">
        <f t="shared" ref="O39:O43" si="32">M39+N39</f>
        <v>0</v>
      </c>
      <c r="P39" s="49"/>
      <c r="Q39" s="49"/>
      <c r="R39" s="49">
        <f t="shared" ref="R39:R43" si="33">P39+Q39</f>
        <v>0</v>
      </c>
      <c r="S39" s="52"/>
      <c r="T39" s="52"/>
      <c r="U39" s="49">
        <f t="shared" ref="U39:U43" si="34">S39+T39</f>
        <v>0</v>
      </c>
      <c r="V39" s="50">
        <v>0</v>
      </c>
      <c r="W39" s="50">
        <v>0</v>
      </c>
      <c r="X39" s="49">
        <f t="shared" ref="X39:X43" si="35">V39+W39</f>
        <v>0</v>
      </c>
    </row>
    <row r="40" spans="2:24" ht="50.1" hidden="1" customHeight="1">
      <c r="B40" s="199"/>
      <c r="C40" s="7">
        <v>3000</v>
      </c>
      <c r="D40" s="46" t="s">
        <v>19</v>
      </c>
      <c r="E40" s="46"/>
      <c r="F40" s="46"/>
      <c r="G40" s="48">
        <v>0</v>
      </c>
      <c r="H40" s="48">
        <v>0</v>
      </c>
      <c r="I40" s="49">
        <f t="shared" si="30"/>
        <v>0</v>
      </c>
      <c r="J40" s="48"/>
      <c r="K40" s="48"/>
      <c r="L40" s="49">
        <f t="shared" si="31"/>
        <v>0</v>
      </c>
      <c r="M40" s="52"/>
      <c r="N40" s="52"/>
      <c r="O40" s="49">
        <f t="shared" si="32"/>
        <v>0</v>
      </c>
      <c r="P40" s="49"/>
      <c r="Q40" s="49"/>
      <c r="R40" s="49">
        <f t="shared" si="33"/>
        <v>0</v>
      </c>
      <c r="S40" s="52"/>
      <c r="T40" s="52"/>
      <c r="U40" s="49">
        <f t="shared" si="34"/>
        <v>0</v>
      </c>
      <c r="V40" s="50">
        <v>0</v>
      </c>
      <c r="W40" s="50">
        <v>0</v>
      </c>
      <c r="X40" s="49">
        <f t="shared" si="35"/>
        <v>0</v>
      </c>
    </row>
    <row r="41" spans="2:24" ht="65.099999999999994" hidden="1" customHeight="1">
      <c r="B41" s="199"/>
      <c r="C41" s="7">
        <v>4000</v>
      </c>
      <c r="D41" s="46" t="s">
        <v>20</v>
      </c>
      <c r="E41" s="46"/>
      <c r="F41" s="46"/>
      <c r="G41" s="48">
        <v>0</v>
      </c>
      <c r="H41" s="48">
        <v>0</v>
      </c>
      <c r="I41" s="49">
        <f t="shared" si="30"/>
        <v>0</v>
      </c>
      <c r="J41" s="48"/>
      <c r="K41" s="48"/>
      <c r="L41" s="49">
        <f t="shared" si="31"/>
        <v>0</v>
      </c>
      <c r="M41" s="52"/>
      <c r="N41" s="52"/>
      <c r="O41" s="49">
        <f t="shared" si="32"/>
        <v>0</v>
      </c>
      <c r="P41" s="49"/>
      <c r="Q41" s="49"/>
      <c r="R41" s="49">
        <f t="shared" si="33"/>
        <v>0</v>
      </c>
      <c r="S41" s="52"/>
      <c r="T41" s="52"/>
      <c r="U41" s="49">
        <f t="shared" si="34"/>
        <v>0</v>
      </c>
      <c r="V41" s="50">
        <v>0</v>
      </c>
      <c r="W41" s="50">
        <v>0</v>
      </c>
      <c r="X41" s="49">
        <f t="shared" si="35"/>
        <v>0</v>
      </c>
    </row>
    <row r="42" spans="2:24" ht="50.1" hidden="1" customHeight="1">
      <c r="B42" s="199"/>
      <c r="C42" s="7">
        <v>5000</v>
      </c>
      <c r="D42" s="46" t="s">
        <v>21</v>
      </c>
      <c r="E42" s="46"/>
      <c r="F42" s="46"/>
      <c r="G42" s="48">
        <v>0</v>
      </c>
      <c r="H42" s="48">
        <v>0</v>
      </c>
      <c r="I42" s="49">
        <f t="shared" si="30"/>
        <v>0</v>
      </c>
      <c r="J42" s="48"/>
      <c r="K42" s="48"/>
      <c r="L42" s="49">
        <f t="shared" si="31"/>
        <v>0</v>
      </c>
      <c r="M42" s="52"/>
      <c r="N42" s="52"/>
      <c r="O42" s="49">
        <f t="shared" si="32"/>
        <v>0</v>
      </c>
      <c r="P42" s="49"/>
      <c r="Q42" s="49"/>
      <c r="R42" s="49">
        <f t="shared" si="33"/>
        <v>0</v>
      </c>
      <c r="S42" s="52"/>
      <c r="T42" s="52"/>
      <c r="U42" s="49">
        <f t="shared" si="34"/>
        <v>0</v>
      </c>
      <c r="V42" s="50">
        <v>0</v>
      </c>
      <c r="W42" s="50">
        <v>0</v>
      </c>
      <c r="X42" s="49">
        <f t="shared" si="35"/>
        <v>0</v>
      </c>
    </row>
    <row r="43" spans="2:24" ht="50.1" hidden="1" customHeight="1" thickBot="1">
      <c r="B43" s="200"/>
      <c r="C43" s="7">
        <v>6000</v>
      </c>
      <c r="D43" s="46" t="s">
        <v>22</v>
      </c>
      <c r="E43" s="46"/>
      <c r="F43" s="46"/>
      <c r="G43" s="48">
        <v>0</v>
      </c>
      <c r="H43" s="48">
        <v>0</v>
      </c>
      <c r="I43" s="49">
        <f t="shared" si="30"/>
        <v>0</v>
      </c>
      <c r="J43" s="48"/>
      <c r="K43" s="48"/>
      <c r="L43" s="49">
        <f t="shared" si="31"/>
        <v>0</v>
      </c>
      <c r="M43" s="52"/>
      <c r="N43" s="52"/>
      <c r="O43" s="49">
        <f t="shared" si="32"/>
        <v>0</v>
      </c>
      <c r="P43" s="49"/>
      <c r="Q43" s="49"/>
      <c r="R43" s="49">
        <f t="shared" si="33"/>
        <v>0</v>
      </c>
      <c r="S43" s="52"/>
      <c r="T43" s="52"/>
      <c r="U43" s="49">
        <f t="shared" si="34"/>
        <v>0</v>
      </c>
      <c r="V43" s="50">
        <v>0</v>
      </c>
      <c r="W43" s="50">
        <v>0</v>
      </c>
      <c r="X43" s="49">
        <f t="shared" si="35"/>
        <v>0</v>
      </c>
    </row>
    <row r="44" spans="2:24" ht="65.099999999999994" customHeight="1">
      <c r="B44" s="198">
        <v>6</v>
      </c>
      <c r="C44" s="11"/>
      <c r="D44" s="51" t="s">
        <v>27</v>
      </c>
      <c r="E44" s="51"/>
      <c r="F44" s="51"/>
      <c r="G44" s="45">
        <f>SUM(G45:G50)</f>
        <v>3797464.86</v>
      </c>
      <c r="H44" s="45">
        <f t="shared" ref="H44:X44" si="36">SUM(H45:H50)</f>
        <v>0</v>
      </c>
      <c r="I44" s="45">
        <f>G44+H44</f>
        <v>3797464.86</v>
      </c>
      <c r="J44" s="45">
        <f t="shared" si="36"/>
        <v>0</v>
      </c>
      <c r="K44" s="45">
        <f t="shared" si="36"/>
        <v>0</v>
      </c>
      <c r="L44" s="45">
        <f t="shared" si="36"/>
        <v>0</v>
      </c>
      <c r="M44" s="45">
        <f t="shared" si="36"/>
        <v>0</v>
      </c>
      <c r="N44" s="45">
        <f t="shared" si="36"/>
        <v>0</v>
      </c>
      <c r="O44" s="45">
        <f t="shared" si="36"/>
        <v>0</v>
      </c>
      <c r="P44" s="45">
        <f t="shared" si="36"/>
        <v>3797464.86</v>
      </c>
      <c r="Q44" s="45">
        <f t="shared" si="36"/>
        <v>0</v>
      </c>
      <c r="R44" s="45">
        <f>P44+Q44</f>
        <v>3797464.86</v>
      </c>
      <c r="S44" s="45">
        <f t="shared" si="36"/>
        <v>0</v>
      </c>
      <c r="T44" s="45">
        <f t="shared" si="36"/>
        <v>0</v>
      </c>
      <c r="U44" s="45">
        <f t="shared" si="36"/>
        <v>0</v>
      </c>
      <c r="V44" s="45">
        <f t="shared" si="36"/>
        <v>0</v>
      </c>
      <c r="W44" s="45">
        <f t="shared" si="36"/>
        <v>0</v>
      </c>
      <c r="X44" s="45">
        <f t="shared" si="36"/>
        <v>0</v>
      </c>
    </row>
    <row r="45" spans="2:24" ht="50.1" hidden="1" customHeight="1">
      <c r="B45" s="199"/>
      <c r="C45" s="7">
        <v>1000</v>
      </c>
      <c r="D45" s="46" t="s">
        <v>17</v>
      </c>
      <c r="E45" s="47">
        <v>0</v>
      </c>
      <c r="F45" s="47">
        <v>0</v>
      </c>
      <c r="G45" s="48">
        <v>0</v>
      </c>
      <c r="H45" s="48">
        <v>0</v>
      </c>
      <c r="I45" s="49">
        <f>G45+H45</f>
        <v>0</v>
      </c>
      <c r="J45" s="48">
        <v>0</v>
      </c>
      <c r="K45" s="48">
        <v>0</v>
      </c>
      <c r="L45" s="49">
        <v>0</v>
      </c>
      <c r="M45" s="48">
        <v>0</v>
      </c>
      <c r="N45" s="48">
        <v>0</v>
      </c>
      <c r="O45" s="49">
        <v>0</v>
      </c>
      <c r="P45" s="48">
        <v>0</v>
      </c>
      <c r="Q45" s="48">
        <v>0</v>
      </c>
      <c r="R45" s="48">
        <f>P45+Q45</f>
        <v>0</v>
      </c>
      <c r="S45" s="48">
        <v>0</v>
      </c>
      <c r="T45" s="48">
        <v>0</v>
      </c>
      <c r="U45" s="49">
        <v>0</v>
      </c>
      <c r="V45" s="50">
        <v>0</v>
      </c>
      <c r="W45" s="50">
        <v>0</v>
      </c>
      <c r="X45" s="49">
        <f t="shared" si="10"/>
        <v>0</v>
      </c>
    </row>
    <row r="46" spans="2:24" ht="50.1" hidden="1" customHeight="1">
      <c r="B46" s="199"/>
      <c r="C46" s="7">
        <v>2000</v>
      </c>
      <c r="D46" s="46" t="s">
        <v>18</v>
      </c>
      <c r="E46" s="47">
        <v>0</v>
      </c>
      <c r="F46" s="47">
        <v>0</v>
      </c>
      <c r="G46" s="48">
        <v>0</v>
      </c>
      <c r="H46" s="48">
        <v>0</v>
      </c>
      <c r="I46" s="49">
        <f t="shared" ref="I46:I50" si="37">G46+H46</f>
        <v>0</v>
      </c>
      <c r="J46" s="48">
        <v>0</v>
      </c>
      <c r="K46" s="48">
        <v>0</v>
      </c>
      <c r="L46" s="49">
        <v>0</v>
      </c>
      <c r="M46" s="48">
        <v>0</v>
      </c>
      <c r="N46" s="48">
        <v>0</v>
      </c>
      <c r="O46" s="49">
        <v>0</v>
      </c>
      <c r="P46" s="48">
        <v>0</v>
      </c>
      <c r="Q46" s="48">
        <v>0</v>
      </c>
      <c r="R46" s="48">
        <f t="shared" ref="R46:R50" si="38">P46+Q46</f>
        <v>0</v>
      </c>
      <c r="S46" s="48">
        <v>0</v>
      </c>
      <c r="T46" s="48">
        <v>0</v>
      </c>
      <c r="U46" s="49">
        <v>0</v>
      </c>
      <c r="V46" s="50">
        <v>0</v>
      </c>
      <c r="W46" s="50">
        <v>0</v>
      </c>
      <c r="X46" s="49">
        <f t="shared" si="10"/>
        <v>0</v>
      </c>
    </row>
    <row r="47" spans="2:24" ht="50.1" hidden="1" customHeight="1">
      <c r="B47" s="199"/>
      <c r="C47" s="7">
        <v>3000</v>
      </c>
      <c r="D47" s="46" t="s">
        <v>19</v>
      </c>
      <c r="E47" s="47">
        <v>0</v>
      </c>
      <c r="F47" s="47">
        <v>0</v>
      </c>
      <c r="G47" s="48">
        <v>0</v>
      </c>
      <c r="H47" s="48">
        <v>0</v>
      </c>
      <c r="I47" s="49">
        <f t="shared" si="37"/>
        <v>0</v>
      </c>
      <c r="J47" s="48">
        <v>0</v>
      </c>
      <c r="K47" s="48">
        <v>0</v>
      </c>
      <c r="L47" s="49">
        <v>0</v>
      </c>
      <c r="M47" s="48">
        <v>0</v>
      </c>
      <c r="N47" s="48">
        <v>0</v>
      </c>
      <c r="O47" s="49">
        <v>0</v>
      </c>
      <c r="P47" s="48">
        <v>0</v>
      </c>
      <c r="Q47" s="48">
        <v>0</v>
      </c>
      <c r="R47" s="48">
        <f t="shared" si="38"/>
        <v>0</v>
      </c>
      <c r="S47" s="48">
        <v>0</v>
      </c>
      <c r="T47" s="48">
        <v>0</v>
      </c>
      <c r="U47" s="49">
        <v>0</v>
      </c>
      <c r="V47" s="50">
        <v>0</v>
      </c>
      <c r="W47" s="50">
        <v>0</v>
      </c>
      <c r="X47" s="49">
        <f t="shared" si="10"/>
        <v>0</v>
      </c>
    </row>
    <row r="48" spans="2:24" ht="65.099999999999994" hidden="1" customHeight="1">
      <c r="B48" s="199"/>
      <c r="C48" s="7">
        <v>4000</v>
      </c>
      <c r="D48" s="46" t="s">
        <v>20</v>
      </c>
      <c r="E48" s="47">
        <v>0</v>
      </c>
      <c r="F48" s="47">
        <v>0</v>
      </c>
      <c r="G48" s="48">
        <v>0</v>
      </c>
      <c r="H48" s="48">
        <v>0</v>
      </c>
      <c r="I48" s="49">
        <f t="shared" si="37"/>
        <v>0</v>
      </c>
      <c r="J48" s="48">
        <v>0</v>
      </c>
      <c r="K48" s="48">
        <v>0</v>
      </c>
      <c r="L48" s="49">
        <v>0</v>
      </c>
      <c r="M48" s="48">
        <v>0</v>
      </c>
      <c r="N48" s="48">
        <v>0</v>
      </c>
      <c r="O48" s="49">
        <v>0</v>
      </c>
      <c r="P48" s="48">
        <v>0</v>
      </c>
      <c r="Q48" s="48">
        <v>0</v>
      </c>
      <c r="R48" s="48">
        <f t="shared" si="38"/>
        <v>0</v>
      </c>
      <c r="S48" s="48">
        <v>0</v>
      </c>
      <c r="T48" s="48">
        <v>0</v>
      </c>
      <c r="U48" s="49">
        <v>0</v>
      </c>
      <c r="V48" s="50">
        <v>0</v>
      </c>
      <c r="W48" s="50">
        <v>0</v>
      </c>
      <c r="X48" s="49">
        <f t="shared" si="10"/>
        <v>0</v>
      </c>
    </row>
    <row r="49" spans="2:24" ht="50.1" customHeight="1" thickBot="1">
      <c r="B49" s="199"/>
      <c r="C49" s="7">
        <v>5000</v>
      </c>
      <c r="D49" s="46" t="s">
        <v>21</v>
      </c>
      <c r="E49" s="47">
        <v>4000000</v>
      </c>
      <c r="F49" s="47">
        <v>0</v>
      </c>
      <c r="G49" s="48">
        <v>3797464.86</v>
      </c>
      <c r="H49" s="48">
        <v>0</v>
      </c>
      <c r="I49" s="49">
        <f t="shared" si="37"/>
        <v>3797464.86</v>
      </c>
      <c r="J49" s="48">
        <v>0</v>
      </c>
      <c r="K49" s="48">
        <v>0</v>
      </c>
      <c r="L49" s="49">
        <v>0</v>
      </c>
      <c r="M49" s="48">
        <v>0</v>
      </c>
      <c r="N49" s="48">
        <v>0</v>
      </c>
      <c r="O49" s="49">
        <v>0</v>
      </c>
      <c r="P49" s="48">
        <v>3797464.86</v>
      </c>
      <c r="Q49" s="48">
        <v>0</v>
      </c>
      <c r="R49" s="48">
        <f t="shared" si="38"/>
        <v>3797464.86</v>
      </c>
      <c r="S49" s="48">
        <v>0</v>
      </c>
      <c r="T49" s="48">
        <v>0</v>
      </c>
      <c r="U49" s="49">
        <v>0</v>
      </c>
      <c r="V49" s="50">
        <f>G49-J49-M49-P49-S49</f>
        <v>0</v>
      </c>
      <c r="W49" s="50">
        <f>H49-K49-N49-Q49-T49</f>
        <v>0</v>
      </c>
      <c r="X49" s="49">
        <f t="shared" si="10"/>
        <v>0</v>
      </c>
    </row>
    <row r="50" spans="2:24" ht="50.1" hidden="1" customHeight="1" thickBot="1">
      <c r="B50" s="200"/>
      <c r="C50" s="7">
        <v>6000</v>
      </c>
      <c r="D50" s="46" t="s">
        <v>22</v>
      </c>
      <c r="E50" s="47">
        <v>0</v>
      </c>
      <c r="F50" s="47">
        <v>0</v>
      </c>
      <c r="G50" s="48">
        <v>0</v>
      </c>
      <c r="H50" s="48">
        <v>0</v>
      </c>
      <c r="I50" s="49">
        <f t="shared" si="37"/>
        <v>0</v>
      </c>
      <c r="J50" s="48">
        <v>0</v>
      </c>
      <c r="K50" s="48">
        <v>0</v>
      </c>
      <c r="L50" s="49">
        <v>0</v>
      </c>
      <c r="M50" s="48">
        <v>0</v>
      </c>
      <c r="N50" s="48">
        <v>0</v>
      </c>
      <c r="O50" s="49">
        <v>0</v>
      </c>
      <c r="P50" s="48">
        <v>0</v>
      </c>
      <c r="Q50" s="48">
        <v>0</v>
      </c>
      <c r="R50" s="48">
        <f t="shared" si="38"/>
        <v>0</v>
      </c>
      <c r="S50" s="48">
        <v>0</v>
      </c>
      <c r="T50" s="48">
        <v>0</v>
      </c>
      <c r="U50" s="49">
        <v>0</v>
      </c>
      <c r="V50" s="50">
        <v>0</v>
      </c>
      <c r="W50" s="50">
        <v>0</v>
      </c>
      <c r="X50" s="49">
        <f t="shared" si="10"/>
        <v>0</v>
      </c>
    </row>
    <row r="51" spans="2:24" ht="50.1" customHeight="1">
      <c r="B51" s="198">
        <v>7</v>
      </c>
      <c r="C51" s="11"/>
      <c r="D51" s="51" t="s">
        <v>28</v>
      </c>
      <c r="E51" s="51"/>
      <c r="F51" s="51"/>
      <c r="G51" s="45">
        <f>SUM(G52:G57)</f>
        <v>9179509.0099999998</v>
      </c>
      <c r="H51" s="45">
        <f t="shared" ref="H51:X51" si="39">SUM(H52:H57)</f>
        <v>0</v>
      </c>
      <c r="I51" s="45">
        <f>G51+H51</f>
        <v>9179509.0099999998</v>
      </c>
      <c r="J51" s="45">
        <f t="shared" si="39"/>
        <v>0</v>
      </c>
      <c r="K51" s="45">
        <f t="shared" si="39"/>
        <v>0</v>
      </c>
      <c r="L51" s="45">
        <f t="shared" si="39"/>
        <v>0</v>
      </c>
      <c r="M51" s="45">
        <f t="shared" si="39"/>
        <v>0</v>
      </c>
      <c r="N51" s="45">
        <f t="shared" si="39"/>
        <v>0</v>
      </c>
      <c r="O51" s="45">
        <f t="shared" si="39"/>
        <v>0</v>
      </c>
      <c r="P51" s="45">
        <f t="shared" si="39"/>
        <v>9179509.0099999998</v>
      </c>
      <c r="Q51" s="45">
        <f t="shared" si="39"/>
        <v>0</v>
      </c>
      <c r="R51" s="45">
        <f>P51+Q51</f>
        <v>9179509.0099999998</v>
      </c>
      <c r="S51" s="45">
        <f t="shared" si="39"/>
        <v>0</v>
      </c>
      <c r="T51" s="45">
        <f t="shared" si="39"/>
        <v>0</v>
      </c>
      <c r="U51" s="45">
        <f t="shared" si="39"/>
        <v>0</v>
      </c>
      <c r="V51" s="45">
        <f t="shared" si="39"/>
        <v>0</v>
      </c>
      <c r="W51" s="45">
        <f t="shared" si="39"/>
        <v>0</v>
      </c>
      <c r="X51" s="45">
        <f t="shared" si="39"/>
        <v>0</v>
      </c>
    </row>
    <row r="52" spans="2:24" ht="50.1" hidden="1" customHeight="1">
      <c r="B52" s="199"/>
      <c r="C52" s="7">
        <v>1000</v>
      </c>
      <c r="D52" s="46" t="s">
        <v>17</v>
      </c>
      <c r="E52" s="47">
        <v>0</v>
      </c>
      <c r="F52" s="47">
        <v>0</v>
      </c>
      <c r="G52" s="48">
        <v>0</v>
      </c>
      <c r="H52" s="48">
        <v>0</v>
      </c>
      <c r="I52" s="49">
        <f>G52+H52</f>
        <v>0</v>
      </c>
      <c r="J52" s="48">
        <v>0</v>
      </c>
      <c r="K52" s="48">
        <v>0</v>
      </c>
      <c r="L52" s="49">
        <v>0</v>
      </c>
      <c r="M52" s="48">
        <v>0</v>
      </c>
      <c r="N52" s="48">
        <v>0</v>
      </c>
      <c r="O52" s="49">
        <v>0</v>
      </c>
      <c r="P52" s="48">
        <v>0</v>
      </c>
      <c r="Q52" s="48">
        <v>0</v>
      </c>
      <c r="R52" s="48">
        <f>P52+Q52</f>
        <v>0</v>
      </c>
      <c r="S52" s="48">
        <v>0</v>
      </c>
      <c r="T52" s="48">
        <v>0</v>
      </c>
      <c r="U52" s="49">
        <v>0</v>
      </c>
      <c r="V52" s="50">
        <v>0</v>
      </c>
      <c r="W52" s="50">
        <v>0</v>
      </c>
      <c r="X52" s="49">
        <f t="shared" si="10"/>
        <v>0</v>
      </c>
    </row>
    <row r="53" spans="2:24" ht="50.1" customHeight="1">
      <c r="B53" s="199"/>
      <c r="C53" s="7">
        <v>2000</v>
      </c>
      <c r="D53" s="46" t="s">
        <v>18</v>
      </c>
      <c r="E53" s="47">
        <v>148131.13999999998</v>
      </c>
      <c r="F53" s="47">
        <v>0</v>
      </c>
      <c r="G53" s="48">
        <v>472516.56</v>
      </c>
      <c r="H53" s="48">
        <v>0</v>
      </c>
      <c r="I53" s="49">
        <f t="shared" ref="I53:I57" si="40">G53+H53</f>
        <v>472516.56</v>
      </c>
      <c r="J53" s="48">
        <v>0</v>
      </c>
      <c r="K53" s="48">
        <v>0</v>
      </c>
      <c r="L53" s="49">
        <v>0</v>
      </c>
      <c r="M53" s="48">
        <v>0</v>
      </c>
      <c r="N53" s="48">
        <v>0</v>
      </c>
      <c r="O53" s="49">
        <v>0</v>
      </c>
      <c r="P53" s="48">
        <v>472516.56</v>
      </c>
      <c r="Q53" s="48">
        <v>0</v>
      </c>
      <c r="R53" s="48">
        <f t="shared" ref="R53:R57" si="41">P53+Q53</f>
        <v>472516.56</v>
      </c>
      <c r="S53" s="48">
        <v>0</v>
      </c>
      <c r="T53" s="48">
        <v>0</v>
      </c>
      <c r="U53" s="49">
        <v>0</v>
      </c>
      <c r="V53" s="50">
        <f>G53-J53-M53-P53-S53</f>
        <v>0</v>
      </c>
      <c r="W53" s="50">
        <f>H53-K53-N53-Q53-T53</f>
        <v>0</v>
      </c>
      <c r="X53" s="49">
        <f t="shared" si="10"/>
        <v>0</v>
      </c>
    </row>
    <row r="54" spans="2:24" ht="50.1" hidden="1" customHeight="1">
      <c r="B54" s="199"/>
      <c r="C54" s="7">
        <v>3000</v>
      </c>
      <c r="D54" s="46" t="s">
        <v>19</v>
      </c>
      <c r="E54" s="47">
        <v>0</v>
      </c>
      <c r="F54" s="47">
        <v>0</v>
      </c>
      <c r="G54" s="48">
        <v>0</v>
      </c>
      <c r="H54" s="48">
        <v>0</v>
      </c>
      <c r="I54" s="49">
        <f t="shared" si="40"/>
        <v>0</v>
      </c>
      <c r="J54" s="48">
        <v>0</v>
      </c>
      <c r="K54" s="48">
        <v>0</v>
      </c>
      <c r="L54" s="49">
        <v>0</v>
      </c>
      <c r="M54" s="48">
        <v>0</v>
      </c>
      <c r="N54" s="48">
        <v>0</v>
      </c>
      <c r="O54" s="49">
        <v>0</v>
      </c>
      <c r="P54" s="48">
        <v>0</v>
      </c>
      <c r="Q54" s="48">
        <v>0</v>
      </c>
      <c r="R54" s="48">
        <f t="shared" si="41"/>
        <v>0</v>
      </c>
      <c r="S54" s="48">
        <v>0</v>
      </c>
      <c r="T54" s="48">
        <v>0</v>
      </c>
      <c r="U54" s="49">
        <v>0</v>
      </c>
      <c r="V54" s="50">
        <v>0</v>
      </c>
      <c r="W54" s="50">
        <v>0</v>
      </c>
      <c r="X54" s="49">
        <f t="shared" si="10"/>
        <v>0</v>
      </c>
    </row>
    <row r="55" spans="2:24" ht="65.099999999999994" hidden="1" customHeight="1">
      <c r="B55" s="199"/>
      <c r="C55" s="7">
        <v>4000</v>
      </c>
      <c r="D55" s="46" t="s">
        <v>20</v>
      </c>
      <c r="E55" s="47">
        <v>0</v>
      </c>
      <c r="F55" s="47">
        <v>0</v>
      </c>
      <c r="G55" s="48">
        <v>0</v>
      </c>
      <c r="H55" s="48">
        <v>0</v>
      </c>
      <c r="I55" s="49">
        <f t="shared" si="40"/>
        <v>0</v>
      </c>
      <c r="J55" s="48">
        <v>0</v>
      </c>
      <c r="K55" s="48">
        <v>0</v>
      </c>
      <c r="L55" s="49">
        <v>0</v>
      </c>
      <c r="M55" s="48">
        <v>0</v>
      </c>
      <c r="N55" s="48">
        <v>0</v>
      </c>
      <c r="O55" s="49">
        <v>0</v>
      </c>
      <c r="P55" s="48">
        <v>0</v>
      </c>
      <c r="Q55" s="48">
        <v>0</v>
      </c>
      <c r="R55" s="48">
        <f t="shared" si="41"/>
        <v>0</v>
      </c>
      <c r="S55" s="48">
        <v>0</v>
      </c>
      <c r="T55" s="48">
        <v>0</v>
      </c>
      <c r="U55" s="49">
        <v>0</v>
      </c>
      <c r="V55" s="50">
        <v>0</v>
      </c>
      <c r="W55" s="50">
        <v>0</v>
      </c>
      <c r="X55" s="49">
        <f t="shared" si="10"/>
        <v>0</v>
      </c>
    </row>
    <row r="56" spans="2:24" ht="50.1" customHeight="1">
      <c r="B56" s="199"/>
      <c r="C56" s="7">
        <v>5000</v>
      </c>
      <c r="D56" s="46" t="s">
        <v>21</v>
      </c>
      <c r="E56" s="47">
        <v>6715083.3800000008</v>
      </c>
      <c r="F56" s="47">
        <v>0</v>
      </c>
      <c r="G56" s="48">
        <v>6082773.1200000001</v>
      </c>
      <c r="H56" s="48">
        <v>0</v>
      </c>
      <c r="I56" s="49">
        <f t="shared" si="40"/>
        <v>6082773.1200000001</v>
      </c>
      <c r="J56" s="48">
        <v>0</v>
      </c>
      <c r="K56" s="48">
        <v>0</v>
      </c>
      <c r="L56" s="49">
        <v>0</v>
      </c>
      <c r="M56" s="48">
        <v>0</v>
      </c>
      <c r="N56" s="48">
        <v>0</v>
      </c>
      <c r="O56" s="49">
        <v>0</v>
      </c>
      <c r="P56" s="48">
        <v>6082773.1200000001</v>
      </c>
      <c r="Q56" s="48">
        <v>0</v>
      </c>
      <c r="R56" s="48">
        <f t="shared" si="41"/>
        <v>6082773.1200000001</v>
      </c>
      <c r="S56" s="48">
        <v>0</v>
      </c>
      <c r="T56" s="48">
        <v>0</v>
      </c>
      <c r="U56" s="49">
        <v>0</v>
      </c>
      <c r="V56" s="50">
        <f>G56-J56-M56-P56-S56</f>
        <v>0</v>
      </c>
      <c r="W56" s="50">
        <f>H56-K56-N56-Q56-T56</f>
        <v>0</v>
      </c>
      <c r="X56" s="49">
        <f t="shared" si="10"/>
        <v>0</v>
      </c>
    </row>
    <row r="57" spans="2:24" ht="50.1" customHeight="1" thickBot="1">
      <c r="B57" s="200"/>
      <c r="C57" s="7">
        <v>6000</v>
      </c>
      <c r="D57" s="46" t="s">
        <v>22</v>
      </c>
      <c r="E57" s="47">
        <v>2759720.48</v>
      </c>
      <c r="F57" s="47">
        <v>0</v>
      </c>
      <c r="G57" s="48">
        <v>2624219.33</v>
      </c>
      <c r="H57" s="48">
        <v>0</v>
      </c>
      <c r="I57" s="49">
        <f t="shared" si="40"/>
        <v>2624219.33</v>
      </c>
      <c r="J57" s="48">
        <v>0</v>
      </c>
      <c r="K57" s="48">
        <v>0</v>
      </c>
      <c r="L57" s="49">
        <v>0</v>
      </c>
      <c r="M57" s="48">
        <v>0</v>
      </c>
      <c r="N57" s="48">
        <v>0</v>
      </c>
      <c r="O57" s="49">
        <v>0</v>
      </c>
      <c r="P57" s="48">
        <v>2624219.33</v>
      </c>
      <c r="Q57" s="48">
        <v>0</v>
      </c>
      <c r="R57" s="48">
        <f t="shared" si="41"/>
        <v>2624219.33</v>
      </c>
      <c r="S57" s="48">
        <v>0</v>
      </c>
      <c r="T57" s="48">
        <v>0</v>
      </c>
      <c r="U57" s="49">
        <v>0</v>
      </c>
      <c r="V57" s="50">
        <f>G57-J57-M57-P57-S57</f>
        <v>0</v>
      </c>
      <c r="W57" s="50">
        <f>H57-K57-N57-Q57-T57</f>
        <v>0</v>
      </c>
      <c r="X57" s="49">
        <f t="shared" si="10"/>
        <v>0</v>
      </c>
    </row>
    <row r="58" spans="2:24" ht="50.1" hidden="1" customHeight="1">
      <c r="B58" s="198">
        <v>8</v>
      </c>
      <c r="C58" s="11"/>
      <c r="D58" s="51" t="s">
        <v>44</v>
      </c>
      <c r="E58" s="51"/>
      <c r="F58" s="51"/>
      <c r="G58" s="45">
        <f>SUM(G59:G64)</f>
        <v>0</v>
      </c>
      <c r="H58" s="45">
        <f t="shared" ref="H58:X58" si="42">SUM(H59:H64)</f>
        <v>0</v>
      </c>
      <c r="I58" s="45">
        <f t="shared" si="42"/>
        <v>0</v>
      </c>
      <c r="J58" s="45">
        <f t="shared" si="42"/>
        <v>0</v>
      </c>
      <c r="K58" s="45">
        <f t="shared" si="42"/>
        <v>0</v>
      </c>
      <c r="L58" s="45">
        <f t="shared" si="42"/>
        <v>0</v>
      </c>
      <c r="M58" s="45">
        <f t="shared" si="42"/>
        <v>0</v>
      </c>
      <c r="N58" s="45">
        <f t="shared" si="42"/>
        <v>0</v>
      </c>
      <c r="O58" s="45">
        <f t="shared" si="42"/>
        <v>0</v>
      </c>
      <c r="P58" s="45">
        <f t="shared" si="42"/>
        <v>0</v>
      </c>
      <c r="Q58" s="45">
        <f t="shared" si="42"/>
        <v>0</v>
      </c>
      <c r="R58" s="45">
        <f t="shared" si="42"/>
        <v>0</v>
      </c>
      <c r="S58" s="45">
        <f t="shared" si="42"/>
        <v>0</v>
      </c>
      <c r="T58" s="45">
        <f t="shared" si="42"/>
        <v>0</v>
      </c>
      <c r="U58" s="45">
        <f t="shared" si="42"/>
        <v>0</v>
      </c>
      <c r="V58" s="45">
        <f t="shared" si="42"/>
        <v>0</v>
      </c>
      <c r="W58" s="45">
        <f t="shared" si="42"/>
        <v>0</v>
      </c>
      <c r="X58" s="45">
        <f t="shared" si="42"/>
        <v>0</v>
      </c>
    </row>
    <row r="59" spans="2:24" ht="50.1" hidden="1" customHeight="1">
      <c r="B59" s="199"/>
      <c r="C59" s="7">
        <v>1000</v>
      </c>
      <c r="D59" s="46" t="s">
        <v>17</v>
      </c>
      <c r="E59" s="46"/>
      <c r="F59" s="46"/>
      <c r="G59" s="48">
        <v>0</v>
      </c>
      <c r="H59" s="48">
        <v>0</v>
      </c>
      <c r="I59" s="49">
        <v>0</v>
      </c>
      <c r="J59" s="48"/>
      <c r="K59" s="48"/>
      <c r="L59" s="49">
        <v>0</v>
      </c>
      <c r="M59" s="52"/>
      <c r="N59" s="52"/>
      <c r="O59" s="49">
        <v>0</v>
      </c>
      <c r="P59" s="49"/>
      <c r="Q59" s="49"/>
      <c r="R59" s="49">
        <v>0</v>
      </c>
      <c r="S59" s="52"/>
      <c r="T59" s="52"/>
      <c r="U59" s="49">
        <v>0</v>
      </c>
      <c r="V59" s="50">
        <v>0</v>
      </c>
      <c r="W59" s="50">
        <v>0</v>
      </c>
      <c r="X59" s="49">
        <f t="shared" si="10"/>
        <v>0</v>
      </c>
    </row>
    <row r="60" spans="2:24" ht="50.1" hidden="1" customHeight="1">
      <c r="B60" s="199"/>
      <c r="C60" s="7">
        <v>2000</v>
      </c>
      <c r="D60" s="46" t="s">
        <v>18</v>
      </c>
      <c r="E60" s="46"/>
      <c r="F60" s="46"/>
      <c r="G60" s="48">
        <v>0</v>
      </c>
      <c r="H60" s="48">
        <v>0</v>
      </c>
      <c r="I60" s="49">
        <v>0</v>
      </c>
      <c r="J60" s="48"/>
      <c r="K60" s="48"/>
      <c r="L60" s="49">
        <v>0</v>
      </c>
      <c r="M60" s="52"/>
      <c r="N60" s="52"/>
      <c r="O60" s="49">
        <v>0</v>
      </c>
      <c r="P60" s="49"/>
      <c r="Q60" s="49"/>
      <c r="R60" s="49">
        <v>0</v>
      </c>
      <c r="S60" s="52"/>
      <c r="T60" s="52"/>
      <c r="U60" s="49">
        <v>0</v>
      </c>
      <c r="V60" s="50">
        <v>0</v>
      </c>
      <c r="W60" s="50">
        <v>0</v>
      </c>
      <c r="X60" s="49">
        <f t="shared" si="10"/>
        <v>0</v>
      </c>
    </row>
    <row r="61" spans="2:24" ht="50.1" hidden="1" customHeight="1">
      <c r="B61" s="199"/>
      <c r="C61" s="7">
        <v>3000</v>
      </c>
      <c r="D61" s="46" t="s">
        <v>19</v>
      </c>
      <c r="E61" s="46"/>
      <c r="F61" s="46"/>
      <c r="G61" s="48">
        <v>0</v>
      </c>
      <c r="H61" s="48">
        <v>0</v>
      </c>
      <c r="I61" s="49">
        <v>0</v>
      </c>
      <c r="J61" s="48"/>
      <c r="K61" s="48"/>
      <c r="L61" s="49">
        <v>0</v>
      </c>
      <c r="M61" s="52"/>
      <c r="N61" s="52"/>
      <c r="O61" s="49">
        <v>0</v>
      </c>
      <c r="P61" s="49"/>
      <c r="Q61" s="49"/>
      <c r="R61" s="49">
        <v>0</v>
      </c>
      <c r="S61" s="52"/>
      <c r="T61" s="52"/>
      <c r="U61" s="49">
        <v>0</v>
      </c>
      <c r="V61" s="50">
        <v>0</v>
      </c>
      <c r="W61" s="50">
        <v>0</v>
      </c>
      <c r="X61" s="49">
        <f t="shared" si="10"/>
        <v>0</v>
      </c>
    </row>
    <row r="62" spans="2:24" ht="65.099999999999994" hidden="1" customHeight="1">
      <c r="B62" s="199"/>
      <c r="C62" s="7">
        <v>4000</v>
      </c>
      <c r="D62" s="46" t="s">
        <v>20</v>
      </c>
      <c r="E62" s="46"/>
      <c r="F62" s="46"/>
      <c r="G62" s="48">
        <v>0</v>
      </c>
      <c r="H62" s="48">
        <v>0</v>
      </c>
      <c r="I62" s="49">
        <v>0</v>
      </c>
      <c r="J62" s="48"/>
      <c r="K62" s="48"/>
      <c r="L62" s="49">
        <v>0</v>
      </c>
      <c r="M62" s="52"/>
      <c r="N62" s="52"/>
      <c r="O62" s="49">
        <v>0</v>
      </c>
      <c r="P62" s="49"/>
      <c r="Q62" s="49"/>
      <c r="R62" s="49">
        <v>0</v>
      </c>
      <c r="S62" s="52"/>
      <c r="T62" s="52"/>
      <c r="U62" s="49">
        <v>0</v>
      </c>
      <c r="V62" s="50">
        <v>0</v>
      </c>
      <c r="W62" s="50">
        <v>0</v>
      </c>
      <c r="X62" s="49">
        <f t="shared" si="10"/>
        <v>0</v>
      </c>
    </row>
    <row r="63" spans="2:24" ht="50.1" hidden="1" customHeight="1">
      <c r="B63" s="199"/>
      <c r="C63" s="7">
        <v>5000</v>
      </c>
      <c r="D63" s="46" t="s">
        <v>21</v>
      </c>
      <c r="E63" s="46"/>
      <c r="F63" s="46"/>
      <c r="G63" s="48">
        <v>0</v>
      </c>
      <c r="H63" s="48">
        <v>0</v>
      </c>
      <c r="I63" s="49">
        <v>0</v>
      </c>
      <c r="J63" s="48"/>
      <c r="K63" s="48"/>
      <c r="L63" s="49">
        <v>0</v>
      </c>
      <c r="M63" s="52"/>
      <c r="N63" s="52"/>
      <c r="O63" s="49">
        <v>0</v>
      </c>
      <c r="P63" s="49"/>
      <c r="Q63" s="49"/>
      <c r="R63" s="49">
        <v>0</v>
      </c>
      <c r="S63" s="52"/>
      <c r="T63" s="52"/>
      <c r="U63" s="49">
        <v>0</v>
      </c>
      <c r="V63" s="50">
        <v>0</v>
      </c>
      <c r="W63" s="50">
        <v>0</v>
      </c>
      <c r="X63" s="49">
        <f t="shared" si="10"/>
        <v>0</v>
      </c>
    </row>
    <row r="64" spans="2:24" ht="50.1" hidden="1" customHeight="1" thickBot="1">
      <c r="B64" s="200"/>
      <c r="C64" s="7">
        <v>6000</v>
      </c>
      <c r="D64" s="46" t="s">
        <v>22</v>
      </c>
      <c r="E64" s="46"/>
      <c r="F64" s="46"/>
      <c r="G64" s="48">
        <v>0</v>
      </c>
      <c r="H64" s="48">
        <v>0</v>
      </c>
      <c r="I64" s="49">
        <v>0</v>
      </c>
      <c r="J64" s="48"/>
      <c r="K64" s="48"/>
      <c r="L64" s="49">
        <v>0</v>
      </c>
      <c r="M64" s="52"/>
      <c r="N64" s="52"/>
      <c r="O64" s="49">
        <v>0</v>
      </c>
      <c r="P64" s="49"/>
      <c r="Q64" s="49"/>
      <c r="R64" s="49">
        <v>0</v>
      </c>
      <c r="S64" s="52"/>
      <c r="T64" s="52"/>
      <c r="U64" s="49">
        <v>0</v>
      </c>
      <c r="V64" s="50">
        <v>0</v>
      </c>
      <c r="W64" s="50">
        <v>0</v>
      </c>
      <c r="X64" s="49">
        <f t="shared" si="10"/>
        <v>0</v>
      </c>
    </row>
    <row r="65" spans="2:24" ht="90.75" customHeight="1">
      <c r="B65" s="198">
        <v>9</v>
      </c>
      <c r="C65" s="11"/>
      <c r="D65" s="51" t="s">
        <v>30</v>
      </c>
      <c r="E65" s="51"/>
      <c r="F65" s="51"/>
      <c r="G65" s="45">
        <f>SUM(G66:G71)</f>
        <v>13370621.49</v>
      </c>
      <c r="H65" s="45">
        <f t="shared" ref="H65:X65" si="43">SUM(H66:H71)</f>
        <v>0</v>
      </c>
      <c r="I65" s="45">
        <f>G65+H65</f>
        <v>13370621.49</v>
      </c>
      <c r="J65" s="45">
        <f t="shared" si="43"/>
        <v>0</v>
      </c>
      <c r="K65" s="45">
        <f t="shared" si="43"/>
        <v>0</v>
      </c>
      <c r="L65" s="45">
        <f>J65+K65</f>
        <v>0</v>
      </c>
      <c r="M65" s="45">
        <f t="shared" si="43"/>
        <v>0</v>
      </c>
      <c r="N65" s="45">
        <f t="shared" si="43"/>
        <v>0</v>
      </c>
      <c r="O65" s="45">
        <f t="shared" si="43"/>
        <v>0</v>
      </c>
      <c r="P65" s="45">
        <f t="shared" si="43"/>
        <v>13370621.48</v>
      </c>
      <c r="Q65" s="45">
        <f t="shared" si="43"/>
        <v>0</v>
      </c>
      <c r="R65" s="45">
        <f>P65+Q65</f>
        <v>13370621.48</v>
      </c>
      <c r="S65" s="45">
        <f t="shared" si="43"/>
        <v>0</v>
      </c>
      <c r="T65" s="45">
        <f t="shared" si="43"/>
        <v>0</v>
      </c>
      <c r="U65" s="45">
        <f t="shared" si="43"/>
        <v>0</v>
      </c>
      <c r="V65" s="45">
        <f t="shared" si="43"/>
        <v>9.9999997764825821E-3</v>
      </c>
      <c r="W65" s="45">
        <f t="shared" si="43"/>
        <v>0</v>
      </c>
      <c r="X65" s="45">
        <f t="shared" si="43"/>
        <v>9.9999997764825821E-3</v>
      </c>
    </row>
    <row r="66" spans="2:24" ht="50.1" hidden="1" customHeight="1">
      <c r="B66" s="199"/>
      <c r="C66" s="7">
        <v>1000</v>
      </c>
      <c r="D66" s="46" t="s">
        <v>17</v>
      </c>
      <c r="E66" s="47">
        <v>0</v>
      </c>
      <c r="F66" s="47">
        <v>0</v>
      </c>
      <c r="G66" s="48">
        <v>0</v>
      </c>
      <c r="H66" s="48">
        <v>0</v>
      </c>
      <c r="I66" s="49">
        <f>G66+H66</f>
        <v>0</v>
      </c>
      <c r="J66" s="48">
        <v>0</v>
      </c>
      <c r="K66" s="48">
        <v>0</v>
      </c>
      <c r="L66" s="48">
        <f>J66+K66</f>
        <v>0</v>
      </c>
      <c r="M66" s="48">
        <v>0</v>
      </c>
      <c r="N66" s="48">
        <v>0</v>
      </c>
      <c r="O66" s="49">
        <v>0</v>
      </c>
      <c r="P66" s="48">
        <v>0</v>
      </c>
      <c r="Q66" s="48">
        <v>0</v>
      </c>
      <c r="R66" s="48">
        <f>P66+Q66</f>
        <v>0</v>
      </c>
      <c r="S66" s="48">
        <v>0</v>
      </c>
      <c r="T66" s="48">
        <v>0</v>
      </c>
      <c r="U66" s="49">
        <v>0</v>
      </c>
      <c r="V66" s="50">
        <v>0</v>
      </c>
      <c r="W66" s="50">
        <v>0</v>
      </c>
      <c r="X66" s="49">
        <f t="shared" si="10"/>
        <v>0</v>
      </c>
    </row>
    <row r="67" spans="2:24" ht="50.1" hidden="1" customHeight="1">
      <c r="B67" s="199"/>
      <c r="C67" s="7">
        <v>2000</v>
      </c>
      <c r="D67" s="46" t="s">
        <v>18</v>
      </c>
      <c r="E67" s="47">
        <v>0</v>
      </c>
      <c r="F67" s="47">
        <v>0</v>
      </c>
      <c r="G67" s="48">
        <v>0</v>
      </c>
      <c r="H67" s="48">
        <v>0</v>
      </c>
      <c r="I67" s="49">
        <f t="shared" ref="I67:I71" si="44">G67+H67</f>
        <v>0</v>
      </c>
      <c r="J67" s="48">
        <v>0</v>
      </c>
      <c r="K67" s="48">
        <v>0</v>
      </c>
      <c r="L67" s="48">
        <f t="shared" ref="L67:L71" si="45">J67+K67</f>
        <v>0</v>
      </c>
      <c r="M67" s="48">
        <v>0</v>
      </c>
      <c r="N67" s="48">
        <v>0</v>
      </c>
      <c r="O67" s="49">
        <v>0</v>
      </c>
      <c r="P67" s="48">
        <v>0</v>
      </c>
      <c r="Q67" s="48">
        <v>0</v>
      </c>
      <c r="R67" s="48">
        <f t="shared" ref="R67:R71" si="46">P67+Q67</f>
        <v>0</v>
      </c>
      <c r="S67" s="48">
        <v>0</v>
      </c>
      <c r="T67" s="48">
        <v>0</v>
      </c>
      <c r="U67" s="49">
        <v>0</v>
      </c>
      <c r="V67" s="50">
        <v>0</v>
      </c>
      <c r="W67" s="50">
        <v>0</v>
      </c>
      <c r="X67" s="49">
        <f t="shared" si="10"/>
        <v>0</v>
      </c>
    </row>
    <row r="68" spans="2:24" ht="50.1" hidden="1" customHeight="1">
      <c r="B68" s="199"/>
      <c r="C68" s="7">
        <v>3000</v>
      </c>
      <c r="D68" s="46" t="s">
        <v>19</v>
      </c>
      <c r="E68" s="47">
        <v>0</v>
      </c>
      <c r="F68" s="47">
        <v>0</v>
      </c>
      <c r="G68" s="48">
        <v>0</v>
      </c>
      <c r="H68" s="48">
        <v>0</v>
      </c>
      <c r="I68" s="49">
        <f t="shared" si="44"/>
        <v>0</v>
      </c>
      <c r="J68" s="48">
        <v>0</v>
      </c>
      <c r="K68" s="48">
        <v>0</v>
      </c>
      <c r="L68" s="48">
        <f t="shared" si="45"/>
        <v>0</v>
      </c>
      <c r="M68" s="48">
        <v>0</v>
      </c>
      <c r="N68" s="48">
        <v>0</v>
      </c>
      <c r="O68" s="49">
        <v>0</v>
      </c>
      <c r="P68" s="48">
        <v>0</v>
      </c>
      <c r="Q68" s="48">
        <v>0</v>
      </c>
      <c r="R68" s="48">
        <f t="shared" si="46"/>
        <v>0</v>
      </c>
      <c r="S68" s="48">
        <v>0</v>
      </c>
      <c r="T68" s="48">
        <v>0</v>
      </c>
      <c r="U68" s="49">
        <v>0</v>
      </c>
      <c r="V68" s="50">
        <v>0</v>
      </c>
      <c r="W68" s="50">
        <v>0</v>
      </c>
      <c r="X68" s="49">
        <f t="shared" si="10"/>
        <v>0</v>
      </c>
    </row>
    <row r="69" spans="2:24" ht="90.75" hidden="1" customHeight="1">
      <c r="B69" s="199"/>
      <c r="C69" s="7">
        <v>4000</v>
      </c>
      <c r="D69" s="46" t="s">
        <v>20</v>
      </c>
      <c r="E69" s="47">
        <v>0</v>
      </c>
      <c r="F69" s="47">
        <v>0</v>
      </c>
      <c r="G69" s="48">
        <v>0</v>
      </c>
      <c r="H69" s="48">
        <v>0</v>
      </c>
      <c r="I69" s="49">
        <f t="shared" si="44"/>
        <v>0</v>
      </c>
      <c r="J69" s="48">
        <v>0</v>
      </c>
      <c r="K69" s="48">
        <v>0</v>
      </c>
      <c r="L69" s="48">
        <f t="shared" si="45"/>
        <v>0</v>
      </c>
      <c r="M69" s="48">
        <v>0</v>
      </c>
      <c r="N69" s="48">
        <v>0</v>
      </c>
      <c r="O69" s="49">
        <v>0</v>
      </c>
      <c r="P69" s="48">
        <v>0</v>
      </c>
      <c r="Q69" s="48">
        <v>0</v>
      </c>
      <c r="R69" s="48">
        <f t="shared" si="46"/>
        <v>0</v>
      </c>
      <c r="S69" s="48">
        <v>0</v>
      </c>
      <c r="T69" s="48">
        <v>0</v>
      </c>
      <c r="U69" s="49">
        <v>0</v>
      </c>
      <c r="V69" s="50">
        <v>0</v>
      </c>
      <c r="W69" s="50">
        <v>0</v>
      </c>
      <c r="X69" s="49">
        <f t="shared" si="10"/>
        <v>0</v>
      </c>
    </row>
    <row r="70" spans="2:24" ht="50.1" hidden="1" customHeight="1">
      <c r="B70" s="199"/>
      <c r="C70" s="7">
        <v>5000</v>
      </c>
      <c r="D70" s="46" t="s">
        <v>21</v>
      </c>
      <c r="E70" s="47">
        <v>0</v>
      </c>
      <c r="F70" s="47">
        <v>0</v>
      </c>
      <c r="G70" s="48">
        <v>0</v>
      </c>
      <c r="H70" s="48">
        <v>0</v>
      </c>
      <c r="I70" s="49">
        <f t="shared" si="44"/>
        <v>0</v>
      </c>
      <c r="J70" s="48">
        <v>0</v>
      </c>
      <c r="K70" s="48">
        <v>0</v>
      </c>
      <c r="L70" s="48">
        <f t="shared" si="45"/>
        <v>0</v>
      </c>
      <c r="M70" s="48">
        <v>0</v>
      </c>
      <c r="N70" s="48">
        <v>0</v>
      </c>
      <c r="O70" s="49">
        <v>0</v>
      </c>
      <c r="P70" s="48">
        <v>0</v>
      </c>
      <c r="Q70" s="48">
        <v>0</v>
      </c>
      <c r="R70" s="48">
        <f t="shared" si="46"/>
        <v>0</v>
      </c>
      <c r="S70" s="48">
        <v>0</v>
      </c>
      <c r="T70" s="48">
        <v>0</v>
      </c>
      <c r="U70" s="49">
        <v>0</v>
      </c>
      <c r="V70" s="50">
        <v>0</v>
      </c>
      <c r="W70" s="50">
        <v>0</v>
      </c>
      <c r="X70" s="49">
        <f t="shared" si="10"/>
        <v>0</v>
      </c>
    </row>
    <row r="71" spans="2:24" ht="50.1" customHeight="1" thickBot="1">
      <c r="B71" s="200"/>
      <c r="C71" s="7">
        <v>6000</v>
      </c>
      <c r="D71" s="46" t="s">
        <v>22</v>
      </c>
      <c r="E71" s="47">
        <v>14300000</v>
      </c>
      <c r="F71" s="47">
        <v>0</v>
      </c>
      <c r="G71" s="48">
        <v>13370621.49</v>
      </c>
      <c r="H71" s="48">
        <v>0</v>
      </c>
      <c r="I71" s="49">
        <f t="shared" si="44"/>
        <v>13370621.49</v>
      </c>
      <c r="J71" s="48">
        <v>0</v>
      </c>
      <c r="K71" s="48">
        <v>0</v>
      </c>
      <c r="L71" s="48">
        <f t="shared" si="45"/>
        <v>0</v>
      </c>
      <c r="M71" s="48">
        <v>0</v>
      </c>
      <c r="N71" s="48">
        <v>0</v>
      </c>
      <c r="O71" s="49">
        <v>0</v>
      </c>
      <c r="P71" s="48">
        <v>13370621.48</v>
      </c>
      <c r="Q71" s="48">
        <v>0</v>
      </c>
      <c r="R71" s="48">
        <f t="shared" si="46"/>
        <v>13370621.48</v>
      </c>
      <c r="S71" s="48">
        <v>0</v>
      </c>
      <c r="T71" s="48">
        <v>0</v>
      </c>
      <c r="U71" s="49">
        <v>0</v>
      </c>
      <c r="V71" s="50">
        <f>G71-J71-M71-P71-S71</f>
        <v>9.9999997764825821E-3</v>
      </c>
      <c r="W71" s="50">
        <f>H71-K71-N71-Q71-T71</f>
        <v>0</v>
      </c>
      <c r="X71" s="49">
        <f t="shared" si="10"/>
        <v>9.9999997764825821E-3</v>
      </c>
    </row>
    <row r="72" spans="2:24" ht="50.1" customHeight="1">
      <c r="B72" s="198">
        <v>10</v>
      </c>
      <c r="C72" s="11"/>
      <c r="D72" s="51" t="s">
        <v>31</v>
      </c>
      <c r="E72" s="51"/>
      <c r="F72" s="51"/>
      <c r="G72" s="45">
        <f>SUM(G73:G78)</f>
        <v>35513164.390000001</v>
      </c>
      <c r="H72" s="45">
        <f t="shared" ref="H72:X72" si="47">SUM(H73:H78)</f>
        <v>1707546.8900000001</v>
      </c>
      <c r="I72" s="45">
        <f>G72+H72</f>
        <v>37220711.280000001</v>
      </c>
      <c r="J72" s="45">
        <f t="shared" si="47"/>
        <v>0</v>
      </c>
      <c r="K72" s="45">
        <f t="shared" si="47"/>
        <v>0</v>
      </c>
      <c r="L72" s="45">
        <f>J72+K72</f>
        <v>0</v>
      </c>
      <c r="M72" s="45">
        <f t="shared" si="47"/>
        <v>0</v>
      </c>
      <c r="N72" s="45">
        <f t="shared" si="47"/>
        <v>0</v>
      </c>
      <c r="O72" s="45">
        <f t="shared" si="47"/>
        <v>0</v>
      </c>
      <c r="P72" s="45">
        <f t="shared" si="47"/>
        <v>35513164.390000001</v>
      </c>
      <c r="Q72" s="45">
        <f t="shared" si="47"/>
        <v>1707546.89</v>
      </c>
      <c r="R72" s="45">
        <f>P72+Q72</f>
        <v>37220711.280000001</v>
      </c>
      <c r="S72" s="45">
        <f t="shared" si="47"/>
        <v>0</v>
      </c>
      <c r="T72" s="45">
        <f t="shared" si="47"/>
        <v>0</v>
      </c>
      <c r="U72" s="45">
        <f t="shared" si="47"/>
        <v>0</v>
      </c>
      <c r="V72" s="45">
        <f t="shared" si="47"/>
        <v>3.7252902984619141E-9</v>
      </c>
      <c r="W72" s="45">
        <f t="shared" si="47"/>
        <v>2.3283064365386963E-10</v>
      </c>
      <c r="X72" s="45">
        <f t="shared" si="47"/>
        <v>3.9581209421157837E-9</v>
      </c>
    </row>
    <row r="73" spans="2:24" ht="50.1" hidden="1" customHeight="1">
      <c r="B73" s="199"/>
      <c r="C73" s="7">
        <v>1000</v>
      </c>
      <c r="D73" s="46" t="s">
        <v>17</v>
      </c>
      <c r="E73" s="47">
        <v>0</v>
      </c>
      <c r="F73" s="47">
        <v>0</v>
      </c>
      <c r="G73" s="48">
        <v>0</v>
      </c>
      <c r="H73" s="48">
        <v>0</v>
      </c>
      <c r="I73" s="48">
        <f>G73+H73</f>
        <v>0</v>
      </c>
      <c r="J73" s="48">
        <v>0</v>
      </c>
      <c r="K73" s="48">
        <v>0</v>
      </c>
      <c r="L73" s="48">
        <f>J73+K73</f>
        <v>0</v>
      </c>
      <c r="M73" s="48">
        <v>0</v>
      </c>
      <c r="N73" s="48">
        <v>0</v>
      </c>
      <c r="O73" s="49">
        <v>0</v>
      </c>
      <c r="P73" s="48">
        <v>0</v>
      </c>
      <c r="Q73" s="48">
        <v>0</v>
      </c>
      <c r="R73" s="48">
        <f>P73+Q73</f>
        <v>0</v>
      </c>
      <c r="S73" s="48">
        <v>0</v>
      </c>
      <c r="T73" s="48">
        <v>0</v>
      </c>
      <c r="U73" s="49">
        <v>0</v>
      </c>
      <c r="V73" s="50">
        <v>0</v>
      </c>
      <c r="W73" s="50">
        <v>0</v>
      </c>
      <c r="X73" s="49">
        <f t="shared" si="10"/>
        <v>0</v>
      </c>
    </row>
    <row r="74" spans="2:24" ht="50.1" customHeight="1">
      <c r="B74" s="199"/>
      <c r="C74" s="7">
        <v>2000</v>
      </c>
      <c r="D74" s="46" t="s">
        <v>18</v>
      </c>
      <c r="E74" s="47">
        <v>1183000</v>
      </c>
      <c r="F74" s="47">
        <v>0</v>
      </c>
      <c r="G74" s="48">
        <v>1098243.92</v>
      </c>
      <c r="H74" s="48">
        <v>0</v>
      </c>
      <c r="I74" s="48">
        <f t="shared" ref="I74:I78" si="48">G74+H74</f>
        <v>1098243.92</v>
      </c>
      <c r="J74" s="48">
        <v>0</v>
      </c>
      <c r="K74" s="48">
        <v>0</v>
      </c>
      <c r="L74" s="48">
        <f t="shared" ref="L74:L78" si="49">J74+K74</f>
        <v>0</v>
      </c>
      <c r="M74" s="48">
        <v>0</v>
      </c>
      <c r="N74" s="48">
        <v>0</v>
      </c>
      <c r="O74" s="49">
        <v>0</v>
      </c>
      <c r="P74" s="48">
        <v>1098243.92</v>
      </c>
      <c r="Q74" s="48">
        <v>0</v>
      </c>
      <c r="R74" s="48">
        <f t="shared" ref="R74:R78" si="50">P74+Q74</f>
        <v>1098243.92</v>
      </c>
      <c r="S74" s="48">
        <v>0</v>
      </c>
      <c r="T74" s="48">
        <v>0</v>
      </c>
      <c r="U74" s="49">
        <v>0</v>
      </c>
      <c r="V74" s="50">
        <f>G74-J74-M74-P74-S74</f>
        <v>0</v>
      </c>
      <c r="W74" s="50">
        <f>H74-K74-N74-Q74-T74</f>
        <v>0</v>
      </c>
      <c r="X74" s="49">
        <f t="shared" si="10"/>
        <v>0</v>
      </c>
    </row>
    <row r="75" spans="2:24" ht="50.1" customHeight="1">
      <c r="B75" s="199"/>
      <c r="C75" s="7">
        <v>3000</v>
      </c>
      <c r="D75" s="46" t="s">
        <v>19</v>
      </c>
      <c r="E75" s="47">
        <v>18692712.690000001</v>
      </c>
      <c r="F75" s="47">
        <v>14828618</v>
      </c>
      <c r="G75" s="48">
        <v>33326461.150000002</v>
      </c>
      <c r="H75" s="48">
        <v>1707546.8900000001</v>
      </c>
      <c r="I75" s="48">
        <f t="shared" si="48"/>
        <v>35034008.039999999</v>
      </c>
      <c r="J75" s="48">
        <v>0</v>
      </c>
      <c r="K75" s="48">
        <v>0</v>
      </c>
      <c r="L75" s="48">
        <f t="shared" si="49"/>
        <v>0</v>
      </c>
      <c r="M75" s="48">
        <v>0</v>
      </c>
      <c r="N75" s="48">
        <v>0</v>
      </c>
      <c r="O75" s="49">
        <v>0</v>
      </c>
      <c r="P75" s="48">
        <v>33326461.149999999</v>
      </c>
      <c r="Q75" s="48">
        <v>1707546.89</v>
      </c>
      <c r="R75" s="48">
        <f t="shared" si="50"/>
        <v>35034008.039999999</v>
      </c>
      <c r="S75" s="48">
        <v>0</v>
      </c>
      <c r="T75" s="48">
        <v>0</v>
      </c>
      <c r="U75" s="49">
        <v>0</v>
      </c>
      <c r="V75" s="50">
        <f>G75-J75-M75-P75-S75</f>
        <v>3.7252902984619141E-9</v>
      </c>
      <c r="W75" s="50">
        <f>H75-K75-N75-Q75-T75</f>
        <v>2.3283064365386963E-10</v>
      </c>
      <c r="X75" s="49">
        <f t="shared" si="10"/>
        <v>3.9581209421157837E-9</v>
      </c>
    </row>
    <row r="76" spans="2:24" ht="65.099999999999994" hidden="1" customHeight="1">
      <c r="B76" s="199"/>
      <c r="C76" s="7">
        <v>4000</v>
      </c>
      <c r="D76" s="46" t="s">
        <v>20</v>
      </c>
      <c r="E76" s="47">
        <v>0</v>
      </c>
      <c r="F76" s="47">
        <v>0</v>
      </c>
      <c r="G76" s="48">
        <v>0</v>
      </c>
      <c r="H76" s="48">
        <v>0</v>
      </c>
      <c r="I76" s="48">
        <f t="shared" si="48"/>
        <v>0</v>
      </c>
      <c r="J76" s="48">
        <v>0</v>
      </c>
      <c r="K76" s="48">
        <v>0</v>
      </c>
      <c r="L76" s="48">
        <f t="shared" si="49"/>
        <v>0</v>
      </c>
      <c r="M76" s="48">
        <v>0</v>
      </c>
      <c r="N76" s="48">
        <v>0</v>
      </c>
      <c r="O76" s="49">
        <v>0</v>
      </c>
      <c r="P76" s="48">
        <v>0</v>
      </c>
      <c r="Q76" s="48">
        <v>0</v>
      </c>
      <c r="R76" s="48">
        <f t="shared" si="50"/>
        <v>0</v>
      </c>
      <c r="S76" s="48">
        <v>0</v>
      </c>
      <c r="T76" s="48">
        <v>0</v>
      </c>
      <c r="U76" s="49">
        <v>0</v>
      </c>
      <c r="V76" s="50">
        <v>0</v>
      </c>
      <c r="W76" s="50">
        <v>0</v>
      </c>
      <c r="X76" s="49">
        <f t="shared" si="10"/>
        <v>0</v>
      </c>
    </row>
    <row r="77" spans="2:24" ht="50.1" customHeight="1" thickBot="1">
      <c r="B77" s="199"/>
      <c r="C77" s="7">
        <v>5000</v>
      </c>
      <c r="D77" s="46" t="s">
        <v>21</v>
      </c>
      <c r="E77" s="47">
        <v>1370000.3096</v>
      </c>
      <c r="F77" s="47">
        <v>0</v>
      </c>
      <c r="G77" s="48">
        <v>1088459.32</v>
      </c>
      <c r="H77" s="48">
        <v>0</v>
      </c>
      <c r="I77" s="48">
        <f t="shared" si="48"/>
        <v>1088459.32</v>
      </c>
      <c r="J77" s="48">
        <v>0</v>
      </c>
      <c r="K77" s="48">
        <v>0</v>
      </c>
      <c r="L77" s="48">
        <f t="shared" si="49"/>
        <v>0</v>
      </c>
      <c r="M77" s="48">
        <v>0</v>
      </c>
      <c r="N77" s="48">
        <v>0</v>
      </c>
      <c r="O77" s="49">
        <v>0</v>
      </c>
      <c r="P77" s="48">
        <v>1088459.32</v>
      </c>
      <c r="Q77" s="48">
        <v>0</v>
      </c>
      <c r="R77" s="48">
        <f t="shared" si="50"/>
        <v>1088459.32</v>
      </c>
      <c r="S77" s="48">
        <v>0</v>
      </c>
      <c r="T77" s="48">
        <v>0</v>
      </c>
      <c r="U77" s="49">
        <v>0</v>
      </c>
      <c r="V77" s="50">
        <f>G77-J77-M77-P77-S77</f>
        <v>0</v>
      </c>
      <c r="W77" s="50">
        <f>H77-K77-N77-Q77-T77</f>
        <v>0</v>
      </c>
      <c r="X77" s="49">
        <f t="shared" ref="X77:X78" si="51">+V77+W77</f>
        <v>0</v>
      </c>
    </row>
    <row r="78" spans="2:24" ht="50.1" hidden="1" customHeight="1" thickBot="1">
      <c r="B78" s="200"/>
      <c r="C78" s="7">
        <v>6000</v>
      </c>
      <c r="D78" s="46" t="s">
        <v>22</v>
      </c>
      <c r="E78" s="47">
        <v>0</v>
      </c>
      <c r="F78" s="47">
        <v>0</v>
      </c>
      <c r="G78" s="48">
        <v>0</v>
      </c>
      <c r="H78" s="48">
        <v>0</v>
      </c>
      <c r="I78" s="48">
        <f t="shared" si="48"/>
        <v>0</v>
      </c>
      <c r="J78" s="48">
        <v>0</v>
      </c>
      <c r="K78" s="48">
        <v>0</v>
      </c>
      <c r="L78" s="48">
        <f t="shared" si="49"/>
        <v>0</v>
      </c>
      <c r="M78" s="48">
        <v>0</v>
      </c>
      <c r="N78" s="48">
        <v>0</v>
      </c>
      <c r="O78" s="49">
        <v>0</v>
      </c>
      <c r="P78" s="48">
        <v>0</v>
      </c>
      <c r="Q78" s="48">
        <v>0</v>
      </c>
      <c r="R78" s="48">
        <f t="shared" si="50"/>
        <v>0</v>
      </c>
      <c r="S78" s="48">
        <v>0</v>
      </c>
      <c r="T78" s="48">
        <v>0</v>
      </c>
      <c r="U78" s="49">
        <v>0</v>
      </c>
      <c r="V78" s="50">
        <v>0</v>
      </c>
      <c r="W78" s="50">
        <v>0</v>
      </c>
      <c r="X78" s="49">
        <f t="shared" si="51"/>
        <v>0</v>
      </c>
    </row>
    <row r="79" spans="2:24" ht="65.099999999999994" customHeight="1">
      <c r="B79" s="198">
        <v>11</v>
      </c>
      <c r="C79" s="11"/>
      <c r="D79" s="51" t="s">
        <v>32</v>
      </c>
      <c r="E79" s="51"/>
      <c r="F79" s="51"/>
      <c r="G79" s="45">
        <f>SUM(G80:G85)</f>
        <v>30419816.799999997</v>
      </c>
      <c r="H79" s="45">
        <f t="shared" ref="H79:X79" si="52">SUM(H80:H85)</f>
        <v>10081016</v>
      </c>
      <c r="I79" s="45">
        <f>G79+H79</f>
        <v>40500832.799999997</v>
      </c>
      <c r="J79" s="45">
        <f t="shared" si="52"/>
        <v>0</v>
      </c>
      <c r="K79" s="45">
        <f t="shared" si="52"/>
        <v>0</v>
      </c>
      <c r="L79" s="45">
        <f t="shared" si="52"/>
        <v>0</v>
      </c>
      <c r="M79" s="45">
        <f t="shared" si="52"/>
        <v>0</v>
      </c>
      <c r="N79" s="45">
        <f t="shared" si="52"/>
        <v>0</v>
      </c>
      <c r="O79" s="45">
        <f t="shared" si="52"/>
        <v>0</v>
      </c>
      <c r="P79" s="45">
        <f t="shared" si="52"/>
        <v>30419816.799999997</v>
      </c>
      <c r="Q79" s="45">
        <f t="shared" si="52"/>
        <v>9901763.1500000004</v>
      </c>
      <c r="R79" s="45">
        <f>P79+Q79</f>
        <v>40321579.949999996</v>
      </c>
      <c r="S79" s="45">
        <f t="shared" si="52"/>
        <v>0</v>
      </c>
      <c r="T79" s="45">
        <f t="shared" si="52"/>
        <v>0</v>
      </c>
      <c r="U79" s="45">
        <f>S79+T79</f>
        <v>0</v>
      </c>
      <c r="V79" s="45">
        <f t="shared" si="52"/>
        <v>0</v>
      </c>
      <c r="W79" s="45">
        <f t="shared" si="52"/>
        <v>179252.84999999963</v>
      </c>
      <c r="X79" s="45">
        <f t="shared" si="52"/>
        <v>179252.84999999963</v>
      </c>
    </row>
    <row r="80" spans="2:24" ht="50.1" hidden="1" customHeight="1">
      <c r="B80" s="199"/>
      <c r="C80" s="7">
        <v>1000</v>
      </c>
      <c r="D80" s="46" t="s">
        <v>17</v>
      </c>
      <c r="E80" s="47">
        <v>0</v>
      </c>
      <c r="F80" s="47">
        <v>0</v>
      </c>
      <c r="G80" s="48">
        <v>0</v>
      </c>
      <c r="H80" s="48">
        <v>10081016</v>
      </c>
      <c r="I80" s="49">
        <f>G80+H80</f>
        <v>10081016</v>
      </c>
      <c r="J80" s="48">
        <v>0</v>
      </c>
      <c r="K80" s="48">
        <v>0</v>
      </c>
      <c r="L80" s="49">
        <v>0</v>
      </c>
      <c r="M80" s="48">
        <v>0</v>
      </c>
      <c r="N80" s="48">
        <v>0</v>
      </c>
      <c r="O80" s="49">
        <v>0</v>
      </c>
      <c r="P80" s="48">
        <v>0</v>
      </c>
      <c r="Q80" s="48">
        <v>9901763.1500000004</v>
      </c>
      <c r="R80" s="48">
        <f>P80+Q80</f>
        <v>9901763.1500000004</v>
      </c>
      <c r="S80" s="48"/>
      <c r="T80" s="48">
        <v>0</v>
      </c>
      <c r="U80" s="48">
        <f>S80+T80</f>
        <v>0</v>
      </c>
      <c r="V80" s="50">
        <f t="shared" ref="V80:W82" si="53">G80-J80-M80-P80-S80</f>
        <v>0</v>
      </c>
      <c r="W80" s="50">
        <f t="shared" si="53"/>
        <v>179252.84999999963</v>
      </c>
      <c r="X80" s="49">
        <f t="shared" ref="X80:X120" si="54">+V80+W80</f>
        <v>179252.84999999963</v>
      </c>
    </row>
    <row r="81" spans="2:24" ht="50.1" customHeight="1">
      <c r="B81" s="199"/>
      <c r="C81" s="7">
        <v>2000</v>
      </c>
      <c r="D81" s="46" t="s">
        <v>18</v>
      </c>
      <c r="E81" s="47">
        <v>3214960</v>
      </c>
      <c r="F81" s="47">
        <v>0</v>
      </c>
      <c r="G81" s="48">
        <v>3739984.38</v>
      </c>
      <c r="H81" s="48">
        <v>0</v>
      </c>
      <c r="I81" s="49">
        <f t="shared" ref="I81:I85" si="55">G81+H81</f>
        <v>3739984.38</v>
      </c>
      <c r="J81" s="48">
        <v>0</v>
      </c>
      <c r="K81" s="48">
        <v>0</v>
      </c>
      <c r="L81" s="49">
        <v>0</v>
      </c>
      <c r="M81" s="48">
        <v>0</v>
      </c>
      <c r="N81" s="48">
        <v>0</v>
      </c>
      <c r="O81" s="49">
        <v>0</v>
      </c>
      <c r="P81" s="48">
        <v>3739984.38</v>
      </c>
      <c r="Q81" s="48">
        <v>0</v>
      </c>
      <c r="R81" s="48">
        <f t="shared" ref="R81:R85" si="56">P81+Q81</f>
        <v>3739984.38</v>
      </c>
      <c r="S81" s="48">
        <v>0</v>
      </c>
      <c r="T81" s="48">
        <v>0</v>
      </c>
      <c r="U81" s="48">
        <f t="shared" ref="U81:U85" si="57">S81+T81</f>
        <v>0</v>
      </c>
      <c r="V81" s="50">
        <f t="shared" si="53"/>
        <v>0</v>
      </c>
      <c r="W81" s="50">
        <f t="shared" si="53"/>
        <v>0</v>
      </c>
      <c r="X81" s="49">
        <f t="shared" si="54"/>
        <v>0</v>
      </c>
    </row>
    <row r="82" spans="2:24" ht="50.1" customHeight="1">
      <c r="B82" s="199"/>
      <c r="C82" s="7">
        <v>3000</v>
      </c>
      <c r="D82" s="46" t="s">
        <v>19</v>
      </c>
      <c r="E82" s="47">
        <v>16683214</v>
      </c>
      <c r="F82" s="47">
        <v>0</v>
      </c>
      <c r="G82" s="48">
        <v>15954829.199999999</v>
      </c>
      <c r="H82" s="48">
        <v>0</v>
      </c>
      <c r="I82" s="49">
        <f t="shared" si="55"/>
        <v>15954829.199999999</v>
      </c>
      <c r="J82" s="48">
        <v>0</v>
      </c>
      <c r="K82" s="48">
        <v>0</v>
      </c>
      <c r="L82" s="49">
        <v>0</v>
      </c>
      <c r="M82" s="48">
        <v>0</v>
      </c>
      <c r="N82" s="48">
        <v>0</v>
      </c>
      <c r="O82" s="49">
        <v>0</v>
      </c>
      <c r="P82" s="48">
        <v>15954829.199999999</v>
      </c>
      <c r="Q82" s="48">
        <v>0</v>
      </c>
      <c r="R82" s="48">
        <f t="shared" si="56"/>
        <v>15954829.199999999</v>
      </c>
      <c r="S82" s="48">
        <v>0</v>
      </c>
      <c r="T82" s="48">
        <v>0</v>
      </c>
      <c r="U82" s="48">
        <f t="shared" si="57"/>
        <v>0</v>
      </c>
      <c r="V82" s="50">
        <f t="shared" si="53"/>
        <v>0</v>
      </c>
      <c r="W82" s="50">
        <f t="shared" si="53"/>
        <v>0</v>
      </c>
      <c r="X82" s="49">
        <f t="shared" si="54"/>
        <v>0</v>
      </c>
    </row>
    <row r="83" spans="2:24" ht="65.099999999999994" hidden="1" customHeight="1">
      <c r="B83" s="199"/>
      <c r="C83" s="7">
        <v>4000</v>
      </c>
      <c r="D83" s="46" t="s">
        <v>20</v>
      </c>
      <c r="E83" s="47">
        <v>0</v>
      </c>
      <c r="F83" s="47">
        <v>0</v>
      </c>
      <c r="G83" s="48">
        <v>0</v>
      </c>
      <c r="H83" s="48">
        <v>0</v>
      </c>
      <c r="I83" s="49">
        <f t="shared" si="55"/>
        <v>0</v>
      </c>
      <c r="J83" s="48">
        <v>0</v>
      </c>
      <c r="K83" s="48">
        <v>0</v>
      </c>
      <c r="L83" s="49">
        <v>0</v>
      </c>
      <c r="M83" s="48">
        <v>0</v>
      </c>
      <c r="N83" s="48">
        <v>0</v>
      </c>
      <c r="O83" s="49">
        <v>0</v>
      </c>
      <c r="P83" s="48">
        <v>0</v>
      </c>
      <c r="Q83" s="48">
        <v>0</v>
      </c>
      <c r="R83" s="48">
        <f t="shared" si="56"/>
        <v>0</v>
      </c>
      <c r="S83" s="48">
        <v>0</v>
      </c>
      <c r="T83" s="48">
        <v>0</v>
      </c>
      <c r="U83" s="48">
        <f t="shared" si="57"/>
        <v>0</v>
      </c>
      <c r="V83" s="50">
        <v>0</v>
      </c>
      <c r="W83" s="50">
        <v>0</v>
      </c>
      <c r="X83" s="49">
        <f t="shared" si="54"/>
        <v>0</v>
      </c>
    </row>
    <row r="84" spans="2:24" ht="50.1" customHeight="1" thickBot="1">
      <c r="B84" s="199"/>
      <c r="C84" s="7">
        <v>5000</v>
      </c>
      <c r="D84" s="46" t="s">
        <v>21</v>
      </c>
      <c r="E84" s="47">
        <v>11646849</v>
      </c>
      <c r="F84" s="47">
        <v>0</v>
      </c>
      <c r="G84" s="48">
        <v>10725003.219999999</v>
      </c>
      <c r="H84" s="48">
        <v>0</v>
      </c>
      <c r="I84" s="49">
        <f t="shared" si="55"/>
        <v>10725003.219999999</v>
      </c>
      <c r="J84" s="48">
        <v>0</v>
      </c>
      <c r="K84" s="48">
        <v>0</v>
      </c>
      <c r="L84" s="49">
        <v>0</v>
      </c>
      <c r="M84" s="48">
        <v>0</v>
      </c>
      <c r="N84" s="48">
        <v>0</v>
      </c>
      <c r="O84" s="49">
        <v>0</v>
      </c>
      <c r="P84" s="48">
        <v>10725003.219999999</v>
      </c>
      <c r="Q84" s="48">
        <v>0</v>
      </c>
      <c r="R84" s="48">
        <f t="shared" si="56"/>
        <v>10725003.219999999</v>
      </c>
      <c r="S84" s="48">
        <v>0</v>
      </c>
      <c r="T84" s="48">
        <v>0</v>
      </c>
      <c r="U84" s="48">
        <f t="shared" si="57"/>
        <v>0</v>
      </c>
      <c r="V84" s="50">
        <f>G84-J84-M84-P84-S84</f>
        <v>0</v>
      </c>
      <c r="W84" s="50">
        <f>H84-K84-N84-Q84-T84</f>
        <v>0</v>
      </c>
      <c r="X84" s="49">
        <f t="shared" si="54"/>
        <v>0</v>
      </c>
    </row>
    <row r="85" spans="2:24" ht="50.1" hidden="1" customHeight="1" thickBot="1">
      <c r="B85" s="200"/>
      <c r="C85" s="7">
        <v>6000</v>
      </c>
      <c r="D85" s="46" t="s">
        <v>22</v>
      </c>
      <c r="E85" s="47">
        <v>0</v>
      </c>
      <c r="F85" s="47">
        <v>0</v>
      </c>
      <c r="G85" s="48">
        <v>0</v>
      </c>
      <c r="H85" s="48">
        <v>0</v>
      </c>
      <c r="I85" s="49">
        <f t="shared" si="55"/>
        <v>0</v>
      </c>
      <c r="J85" s="48">
        <v>0</v>
      </c>
      <c r="K85" s="48">
        <v>0</v>
      </c>
      <c r="L85" s="49">
        <v>0</v>
      </c>
      <c r="M85" s="48">
        <v>0</v>
      </c>
      <c r="N85" s="48">
        <v>0</v>
      </c>
      <c r="O85" s="49">
        <v>0</v>
      </c>
      <c r="P85" s="48">
        <v>0</v>
      </c>
      <c r="Q85" s="48">
        <v>0</v>
      </c>
      <c r="R85" s="49">
        <f t="shared" si="56"/>
        <v>0</v>
      </c>
      <c r="S85" s="48">
        <v>0</v>
      </c>
      <c r="T85" s="48">
        <v>0</v>
      </c>
      <c r="U85" s="49">
        <f t="shared" si="57"/>
        <v>0</v>
      </c>
      <c r="V85" s="50">
        <v>0</v>
      </c>
      <c r="W85" s="50">
        <v>0</v>
      </c>
      <c r="X85" s="49">
        <f t="shared" si="54"/>
        <v>0</v>
      </c>
    </row>
    <row r="86" spans="2:24" ht="65.099999999999994" customHeight="1">
      <c r="B86" s="198">
        <v>12</v>
      </c>
      <c r="C86" s="11"/>
      <c r="D86" s="51" t="s">
        <v>45</v>
      </c>
      <c r="E86" s="51"/>
      <c r="F86" s="51"/>
      <c r="G86" s="45">
        <f>SUM(G87:G92)</f>
        <v>998639.8</v>
      </c>
      <c r="H86" s="45">
        <f t="shared" ref="H86:X86" si="58">SUM(H87:H92)</f>
        <v>5232601.66</v>
      </c>
      <c r="I86" s="45">
        <f>G86+H86</f>
        <v>6231241.46</v>
      </c>
      <c r="J86" s="45">
        <f t="shared" si="58"/>
        <v>0</v>
      </c>
      <c r="K86" s="45">
        <f t="shared" si="58"/>
        <v>0</v>
      </c>
      <c r="L86" s="45">
        <f>J86+K86</f>
        <v>0</v>
      </c>
      <c r="M86" s="45">
        <f t="shared" si="58"/>
        <v>0</v>
      </c>
      <c r="N86" s="45">
        <f t="shared" si="58"/>
        <v>0</v>
      </c>
      <c r="O86" s="45">
        <f t="shared" si="58"/>
        <v>0</v>
      </c>
      <c r="P86" s="45">
        <f t="shared" si="58"/>
        <v>998639.8</v>
      </c>
      <c r="Q86" s="45">
        <f t="shared" si="58"/>
        <v>5127057.03</v>
      </c>
      <c r="R86" s="45">
        <f>P86+Q86</f>
        <v>6125696.8300000001</v>
      </c>
      <c r="S86" s="45">
        <f t="shared" si="58"/>
        <v>0</v>
      </c>
      <c r="T86" s="45">
        <f t="shared" si="58"/>
        <v>0</v>
      </c>
      <c r="U86" s="45">
        <f>S86+T86</f>
        <v>0</v>
      </c>
      <c r="V86" s="45">
        <f t="shared" si="58"/>
        <v>0</v>
      </c>
      <c r="W86" s="45">
        <f t="shared" si="58"/>
        <v>105544.63000000012</v>
      </c>
      <c r="X86" s="45">
        <f t="shared" si="58"/>
        <v>105544.63000000012</v>
      </c>
    </row>
    <row r="87" spans="2:24" ht="50.1" hidden="1" customHeight="1">
      <c r="B87" s="199"/>
      <c r="C87" s="7">
        <v>1000</v>
      </c>
      <c r="D87" s="46" t="s">
        <v>17</v>
      </c>
      <c r="E87" s="47">
        <v>0</v>
      </c>
      <c r="F87" s="47">
        <v>0</v>
      </c>
      <c r="G87" s="48">
        <v>0</v>
      </c>
      <c r="H87" s="48">
        <v>3180000</v>
      </c>
      <c r="I87" s="48">
        <f>G87+H87</f>
        <v>3180000</v>
      </c>
      <c r="J87" s="48">
        <v>0</v>
      </c>
      <c r="K87" s="48">
        <v>0</v>
      </c>
      <c r="L87" s="48">
        <f>J87+K87</f>
        <v>0</v>
      </c>
      <c r="M87" s="48">
        <v>0</v>
      </c>
      <c r="N87" s="48">
        <v>0</v>
      </c>
      <c r="O87" s="49">
        <v>0</v>
      </c>
      <c r="P87" s="48">
        <v>0</v>
      </c>
      <c r="Q87" s="48">
        <v>3166051.5</v>
      </c>
      <c r="R87" s="48">
        <f>P87+Q87</f>
        <v>3166051.5</v>
      </c>
      <c r="S87" s="48">
        <v>0</v>
      </c>
      <c r="T87" s="48">
        <v>0</v>
      </c>
      <c r="U87" s="48">
        <f>S87+T87</f>
        <v>0</v>
      </c>
      <c r="V87" s="50">
        <f>G87-J87-M87-P87-S87</f>
        <v>0</v>
      </c>
      <c r="W87" s="50">
        <f>H87-K87-N87-Q87-T87</f>
        <v>13948.5</v>
      </c>
      <c r="X87" s="49">
        <f t="shared" si="54"/>
        <v>13948.5</v>
      </c>
    </row>
    <row r="88" spans="2:24" ht="50.1" hidden="1" customHeight="1">
      <c r="B88" s="199"/>
      <c r="C88" s="7">
        <v>2000</v>
      </c>
      <c r="D88" s="46" t="s">
        <v>18</v>
      </c>
      <c r="E88" s="47">
        <v>0</v>
      </c>
      <c r="F88" s="47">
        <v>0</v>
      </c>
      <c r="G88" s="48">
        <v>0</v>
      </c>
      <c r="H88" s="48">
        <v>0</v>
      </c>
      <c r="I88" s="48">
        <f t="shared" ref="I88:I92" si="59">G88+H88</f>
        <v>0</v>
      </c>
      <c r="J88" s="48">
        <v>0</v>
      </c>
      <c r="K88" s="48">
        <v>0</v>
      </c>
      <c r="L88" s="48">
        <f t="shared" ref="L88:L92" si="60">J88+K88</f>
        <v>0</v>
      </c>
      <c r="M88" s="48">
        <v>0</v>
      </c>
      <c r="N88" s="48">
        <v>0</v>
      </c>
      <c r="O88" s="49">
        <v>0</v>
      </c>
      <c r="P88" s="48">
        <v>0</v>
      </c>
      <c r="Q88" s="48">
        <v>0</v>
      </c>
      <c r="R88" s="48">
        <f t="shared" ref="R88:R92" si="61">P88+Q88</f>
        <v>0</v>
      </c>
      <c r="S88" s="48">
        <v>0</v>
      </c>
      <c r="T88" s="48">
        <v>0</v>
      </c>
      <c r="U88" s="48">
        <f t="shared" ref="U88:U92" si="62">S88+T88</f>
        <v>0</v>
      </c>
      <c r="V88" s="50">
        <v>0</v>
      </c>
      <c r="W88" s="50">
        <v>0</v>
      </c>
      <c r="X88" s="49">
        <f t="shared" si="54"/>
        <v>0</v>
      </c>
    </row>
    <row r="89" spans="2:24" ht="50.1" customHeight="1">
      <c r="B89" s="199"/>
      <c r="C89" s="7">
        <v>3000</v>
      </c>
      <c r="D89" s="46" t="s">
        <v>19</v>
      </c>
      <c r="E89" s="47">
        <v>710000</v>
      </c>
      <c r="F89" s="47">
        <v>0</v>
      </c>
      <c r="G89" s="48">
        <v>303639.84000000003</v>
      </c>
      <c r="H89" s="48">
        <v>2052601.6600000001</v>
      </c>
      <c r="I89" s="48">
        <f t="shared" si="59"/>
        <v>2356241.5</v>
      </c>
      <c r="J89" s="48">
        <v>0</v>
      </c>
      <c r="K89" s="48">
        <v>0</v>
      </c>
      <c r="L89" s="48">
        <f t="shared" si="60"/>
        <v>0</v>
      </c>
      <c r="M89" s="48">
        <v>0</v>
      </c>
      <c r="N89" s="48">
        <v>0</v>
      </c>
      <c r="O89" s="49">
        <v>0</v>
      </c>
      <c r="P89" s="48">
        <v>303639.84000000003</v>
      </c>
      <c r="Q89" s="48">
        <v>1961005.53</v>
      </c>
      <c r="R89" s="48">
        <f t="shared" si="61"/>
        <v>2264645.37</v>
      </c>
      <c r="S89" s="48">
        <v>0</v>
      </c>
      <c r="T89" s="48">
        <v>0</v>
      </c>
      <c r="U89" s="48">
        <f t="shared" si="62"/>
        <v>0</v>
      </c>
      <c r="V89" s="50">
        <f>G89-J89-M89-P89-S89</f>
        <v>0</v>
      </c>
      <c r="W89" s="50">
        <f>H89-K89-N89-Q89-T89</f>
        <v>91596.130000000121</v>
      </c>
      <c r="X89" s="49">
        <f t="shared" si="54"/>
        <v>91596.130000000121</v>
      </c>
    </row>
    <row r="90" spans="2:24" ht="65.099999999999994" hidden="1" customHeight="1">
      <c r="B90" s="199"/>
      <c r="C90" s="7">
        <v>4000</v>
      </c>
      <c r="D90" s="46" t="s">
        <v>20</v>
      </c>
      <c r="E90" s="47">
        <v>0</v>
      </c>
      <c r="F90" s="47">
        <v>0</v>
      </c>
      <c r="G90" s="48">
        <v>0</v>
      </c>
      <c r="H90" s="48">
        <v>0</v>
      </c>
      <c r="I90" s="48">
        <f t="shared" si="59"/>
        <v>0</v>
      </c>
      <c r="J90" s="48">
        <v>0</v>
      </c>
      <c r="K90" s="48">
        <v>0</v>
      </c>
      <c r="L90" s="48">
        <f t="shared" si="60"/>
        <v>0</v>
      </c>
      <c r="M90" s="48">
        <v>0</v>
      </c>
      <c r="N90" s="48">
        <v>0</v>
      </c>
      <c r="O90" s="49">
        <v>0</v>
      </c>
      <c r="P90" s="48">
        <v>0</v>
      </c>
      <c r="Q90" s="48">
        <v>0</v>
      </c>
      <c r="R90" s="48">
        <f t="shared" si="61"/>
        <v>0</v>
      </c>
      <c r="S90" s="48">
        <v>0</v>
      </c>
      <c r="T90" s="48">
        <v>0</v>
      </c>
      <c r="U90" s="48">
        <f t="shared" si="62"/>
        <v>0</v>
      </c>
      <c r="V90" s="50">
        <v>0</v>
      </c>
      <c r="W90" s="50">
        <v>0</v>
      </c>
      <c r="X90" s="49">
        <f t="shared" si="54"/>
        <v>0</v>
      </c>
    </row>
    <row r="91" spans="2:24" ht="50.1" customHeight="1" thickBot="1">
      <c r="B91" s="199"/>
      <c r="C91" s="7">
        <v>5000</v>
      </c>
      <c r="D91" s="46" t="s">
        <v>21</v>
      </c>
      <c r="E91" s="47">
        <v>695000</v>
      </c>
      <c r="F91" s="47">
        <v>0</v>
      </c>
      <c r="G91" s="48">
        <v>694999.96</v>
      </c>
      <c r="H91" s="48">
        <v>0</v>
      </c>
      <c r="I91" s="48">
        <f t="shared" si="59"/>
        <v>694999.96</v>
      </c>
      <c r="J91" s="48">
        <v>0</v>
      </c>
      <c r="K91" s="48">
        <v>0</v>
      </c>
      <c r="L91" s="48">
        <f t="shared" si="60"/>
        <v>0</v>
      </c>
      <c r="M91" s="48">
        <v>0</v>
      </c>
      <c r="N91" s="48">
        <v>0</v>
      </c>
      <c r="O91" s="49">
        <v>0</v>
      </c>
      <c r="P91" s="48">
        <v>694999.96</v>
      </c>
      <c r="Q91" s="48">
        <v>0</v>
      </c>
      <c r="R91" s="48">
        <f t="shared" si="61"/>
        <v>694999.96</v>
      </c>
      <c r="S91" s="48">
        <v>0</v>
      </c>
      <c r="T91" s="48">
        <v>0</v>
      </c>
      <c r="U91" s="48">
        <f t="shared" si="62"/>
        <v>0</v>
      </c>
      <c r="V91" s="50">
        <f>G91-J91-M91-P91-S91</f>
        <v>0</v>
      </c>
      <c r="W91" s="50">
        <f>H91-K91-N91-Q91-T91</f>
        <v>0</v>
      </c>
      <c r="X91" s="49">
        <f t="shared" si="54"/>
        <v>0</v>
      </c>
    </row>
    <row r="92" spans="2:24" ht="50.1" hidden="1" customHeight="1" thickBot="1">
      <c r="B92" s="200"/>
      <c r="C92" s="7">
        <v>6000</v>
      </c>
      <c r="D92" s="46" t="s">
        <v>22</v>
      </c>
      <c r="E92" s="47">
        <v>0</v>
      </c>
      <c r="F92" s="47">
        <v>0</v>
      </c>
      <c r="G92" s="48">
        <v>0</v>
      </c>
      <c r="H92" s="48">
        <v>0</v>
      </c>
      <c r="I92" s="49">
        <f t="shared" si="59"/>
        <v>0</v>
      </c>
      <c r="J92" s="48">
        <v>0</v>
      </c>
      <c r="K92" s="48">
        <v>0</v>
      </c>
      <c r="L92" s="49">
        <f t="shared" si="60"/>
        <v>0</v>
      </c>
      <c r="M92" s="48">
        <v>0</v>
      </c>
      <c r="N92" s="48">
        <v>0</v>
      </c>
      <c r="O92" s="49">
        <v>0</v>
      </c>
      <c r="P92" s="48">
        <v>0</v>
      </c>
      <c r="Q92" s="48">
        <v>0</v>
      </c>
      <c r="R92" s="49">
        <f t="shared" si="61"/>
        <v>0</v>
      </c>
      <c r="S92" s="48">
        <v>0</v>
      </c>
      <c r="T92" s="48">
        <v>0</v>
      </c>
      <c r="U92" s="49">
        <f t="shared" si="62"/>
        <v>0</v>
      </c>
      <c r="V92" s="50">
        <v>0</v>
      </c>
      <c r="W92" s="50">
        <v>0</v>
      </c>
      <c r="X92" s="49">
        <f t="shared" si="54"/>
        <v>0</v>
      </c>
    </row>
    <row r="93" spans="2:24" ht="50.1" hidden="1" customHeight="1">
      <c r="B93" s="198">
        <v>13</v>
      </c>
      <c r="C93" s="11"/>
      <c r="D93" s="51" t="s">
        <v>34</v>
      </c>
      <c r="E93" s="51"/>
      <c r="F93" s="51"/>
      <c r="G93" s="45">
        <f>SUM(G94:G99)</f>
        <v>0</v>
      </c>
      <c r="H93" s="45">
        <f t="shared" ref="H93:W93" si="63">SUM(H94:H99)</f>
        <v>4000000</v>
      </c>
      <c r="I93" s="45">
        <f>G93+H93</f>
        <v>4000000</v>
      </c>
      <c r="J93" s="45">
        <f t="shared" si="63"/>
        <v>0</v>
      </c>
      <c r="K93" s="45">
        <f t="shared" si="63"/>
        <v>0</v>
      </c>
      <c r="L93" s="45">
        <f t="shared" si="63"/>
        <v>0</v>
      </c>
      <c r="M93" s="45">
        <f t="shared" si="63"/>
        <v>0</v>
      </c>
      <c r="N93" s="45">
        <f t="shared" si="63"/>
        <v>0</v>
      </c>
      <c r="O93" s="45">
        <f t="shared" si="63"/>
        <v>0</v>
      </c>
      <c r="P93" s="45">
        <f t="shared" si="63"/>
        <v>0</v>
      </c>
      <c r="Q93" s="45">
        <f t="shared" si="63"/>
        <v>3997444.5</v>
      </c>
      <c r="R93" s="45">
        <f>P93+Q93</f>
        <v>3997444.5</v>
      </c>
      <c r="S93" s="45">
        <f t="shared" si="63"/>
        <v>0</v>
      </c>
      <c r="T93" s="45">
        <f t="shared" si="63"/>
        <v>0</v>
      </c>
      <c r="U93" s="45">
        <f>S93+T93</f>
        <v>0</v>
      </c>
      <c r="V93" s="45">
        <f t="shared" si="63"/>
        <v>0</v>
      </c>
      <c r="W93" s="45">
        <f t="shared" si="63"/>
        <v>2555.5</v>
      </c>
      <c r="X93" s="45">
        <f>V93+W93</f>
        <v>2555.5</v>
      </c>
    </row>
    <row r="94" spans="2:24" ht="50.1" hidden="1" customHeight="1">
      <c r="B94" s="199"/>
      <c r="C94" s="7">
        <v>1000</v>
      </c>
      <c r="D94" s="46" t="s">
        <v>17</v>
      </c>
      <c r="E94" s="47">
        <v>0</v>
      </c>
      <c r="F94" s="47">
        <v>0</v>
      </c>
      <c r="G94" s="48">
        <v>0</v>
      </c>
      <c r="H94" s="48">
        <v>4000000</v>
      </c>
      <c r="I94" s="48">
        <f>G94+H94</f>
        <v>4000000</v>
      </c>
      <c r="J94" s="48">
        <v>0</v>
      </c>
      <c r="K94" s="48"/>
      <c r="L94" s="49">
        <v>0</v>
      </c>
      <c r="M94" s="48">
        <v>0</v>
      </c>
      <c r="N94" s="48">
        <v>0</v>
      </c>
      <c r="O94" s="49">
        <v>0</v>
      </c>
      <c r="P94" s="48">
        <v>0</v>
      </c>
      <c r="Q94" s="48">
        <v>3997444.5</v>
      </c>
      <c r="R94" s="48">
        <f>P94+Q94</f>
        <v>3997444.5</v>
      </c>
      <c r="S94" s="48">
        <v>0</v>
      </c>
      <c r="T94" s="48">
        <v>0</v>
      </c>
      <c r="U94" s="49">
        <f>S94+T94</f>
        <v>0</v>
      </c>
      <c r="V94" s="50">
        <f>G94-J94-M94-P94-S94</f>
        <v>0</v>
      </c>
      <c r="W94" s="50">
        <f>H94-K94-N94-Q94-T94</f>
        <v>2555.5</v>
      </c>
      <c r="X94" s="49">
        <f>V94+W94</f>
        <v>2555.5</v>
      </c>
    </row>
    <row r="95" spans="2:24" ht="50.1" hidden="1" customHeight="1">
      <c r="B95" s="199"/>
      <c r="C95" s="7">
        <v>2000</v>
      </c>
      <c r="D95" s="46" t="s">
        <v>18</v>
      </c>
      <c r="E95" s="47">
        <v>0</v>
      </c>
      <c r="F95" s="47">
        <v>0</v>
      </c>
      <c r="G95" s="48">
        <v>0</v>
      </c>
      <c r="H95" s="48">
        <v>0</v>
      </c>
      <c r="I95" s="49">
        <f t="shared" ref="I95:I99" si="64">G95+H95</f>
        <v>0</v>
      </c>
      <c r="J95" s="48">
        <v>0</v>
      </c>
      <c r="K95" s="48">
        <v>0</v>
      </c>
      <c r="L95" s="49">
        <v>0</v>
      </c>
      <c r="M95" s="48">
        <v>0</v>
      </c>
      <c r="N95" s="48">
        <v>0</v>
      </c>
      <c r="O95" s="49">
        <v>0</v>
      </c>
      <c r="P95" s="48">
        <v>0</v>
      </c>
      <c r="Q95" s="48">
        <v>0</v>
      </c>
      <c r="R95" s="49">
        <f t="shared" ref="R95:R99" si="65">P95+Q95</f>
        <v>0</v>
      </c>
      <c r="S95" s="48">
        <v>0</v>
      </c>
      <c r="T95" s="48">
        <v>0</v>
      </c>
      <c r="U95" s="49">
        <f t="shared" ref="U95:U99" si="66">S95+T95</f>
        <v>0</v>
      </c>
      <c r="V95" s="50">
        <v>0</v>
      </c>
      <c r="W95" s="50">
        <v>0</v>
      </c>
      <c r="X95" s="49">
        <f t="shared" ref="X95:X99" si="67">V95+W95</f>
        <v>0</v>
      </c>
    </row>
    <row r="96" spans="2:24" ht="50.1" hidden="1" customHeight="1">
      <c r="B96" s="199"/>
      <c r="C96" s="7">
        <v>3000</v>
      </c>
      <c r="D96" s="46" t="s">
        <v>19</v>
      </c>
      <c r="E96" s="47">
        <v>0</v>
      </c>
      <c r="F96" s="47">
        <v>0</v>
      </c>
      <c r="G96" s="48">
        <v>0</v>
      </c>
      <c r="H96" s="48">
        <v>0</v>
      </c>
      <c r="I96" s="49">
        <f t="shared" si="64"/>
        <v>0</v>
      </c>
      <c r="J96" s="48">
        <v>0</v>
      </c>
      <c r="K96" s="48">
        <v>0</v>
      </c>
      <c r="L96" s="49">
        <v>0</v>
      </c>
      <c r="M96" s="48">
        <v>0</v>
      </c>
      <c r="N96" s="48">
        <v>0</v>
      </c>
      <c r="O96" s="49">
        <v>0</v>
      </c>
      <c r="P96" s="48">
        <v>0</v>
      </c>
      <c r="Q96" s="48">
        <v>0</v>
      </c>
      <c r="R96" s="49">
        <f t="shared" si="65"/>
        <v>0</v>
      </c>
      <c r="S96" s="48">
        <v>0</v>
      </c>
      <c r="T96" s="48">
        <v>0</v>
      </c>
      <c r="U96" s="49">
        <f t="shared" si="66"/>
        <v>0</v>
      </c>
      <c r="V96" s="50">
        <v>0</v>
      </c>
      <c r="W96" s="50">
        <v>0</v>
      </c>
      <c r="X96" s="49">
        <f t="shared" si="67"/>
        <v>0</v>
      </c>
    </row>
    <row r="97" spans="2:24" ht="65.099999999999994" hidden="1" customHeight="1">
      <c r="B97" s="199"/>
      <c r="C97" s="7">
        <v>4000</v>
      </c>
      <c r="D97" s="46" t="s">
        <v>20</v>
      </c>
      <c r="E97" s="47">
        <v>0</v>
      </c>
      <c r="F97" s="47">
        <v>0</v>
      </c>
      <c r="G97" s="48">
        <v>0</v>
      </c>
      <c r="H97" s="48">
        <v>0</v>
      </c>
      <c r="I97" s="49">
        <f t="shared" si="64"/>
        <v>0</v>
      </c>
      <c r="J97" s="48">
        <v>0</v>
      </c>
      <c r="K97" s="48">
        <v>0</v>
      </c>
      <c r="L97" s="49">
        <v>0</v>
      </c>
      <c r="M97" s="48">
        <v>0</v>
      </c>
      <c r="N97" s="48">
        <v>0</v>
      </c>
      <c r="O97" s="49">
        <v>0</v>
      </c>
      <c r="P97" s="48">
        <v>0</v>
      </c>
      <c r="Q97" s="48">
        <v>0</v>
      </c>
      <c r="R97" s="49">
        <f t="shared" si="65"/>
        <v>0</v>
      </c>
      <c r="S97" s="48">
        <v>0</v>
      </c>
      <c r="T97" s="48">
        <v>0</v>
      </c>
      <c r="U97" s="49">
        <f t="shared" si="66"/>
        <v>0</v>
      </c>
      <c r="V97" s="50">
        <v>0</v>
      </c>
      <c r="W97" s="50">
        <v>0</v>
      </c>
      <c r="X97" s="49">
        <f t="shared" si="67"/>
        <v>0</v>
      </c>
    </row>
    <row r="98" spans="2:24" ht="50.1" hidden="1" customHeight="1">
      <c r="B98" s="199"/>
      <c r="C98" s="7">
        <v>5000</v>
      </c>
      <c r="D98" s="46" t="s">
        <v>21</v>
      </c>
      <c r="E98" s="47">
        <v>0</v>
      </c>
      <c r="F98" s="47">
        <v>0</v>
      </c>
      <c r="G98" s="48">
        <v>0</v>
      </c>
      <c r="H98" s="48">
        <v>0</v>
      </c>
      <c r="I98" s="49">
        <f t="shared" si="64"/>
        <v>0</v>
      </c>
      <c r="J98" s="48">
        <v>0</v>
      </c>
      <c r="K98" s="48">
        <v>0</v>
      </c>
      <c r="L98" s="49">
        <v>0</v>
      </c>
      <c r="M98" s="48">
        <v>0</v>
      </c>
      <c r="N98" s="48">
        <v>0</v>
      </c>
      <c r="O98" s="49">
        <v>0</v>
      </c>
      <c r="P98" s="48">
        <v>0</v>
      </c>
      <c r="Q98" s="48">
        <v>0</v>
      </c>
      <c r="R98" s="49">
        <f t="shared" si="65"/>
        <v>0</v>
      </c>
      <c r="S98" s="48">
        <v>0</v>
      </c>
      <c r="T98" s="48">
        <v>0</v>
      </c>
      <c r="U98" s="49">
        <f t="shared" si="66"/>
        <v>0</v>
      </c>
      <c r="V98" s="50">
        <v>0</v>
      </c>
      <c r="W98" s="50">
        <v>0</v>
      </c>
      <c r="X98" s="49">
        <f t="shared" si="67"/>
        <v>0</v>
      </c>
    </row>
    <row r="99" spans="2:24" ht="50.1" hidden="1" customHeight="1" thickBot="1">
      <c r="B99" s="200"/>
      <c r="C99" s="7">
        <v>6000</v>
      </c>
      <c r="D99" s="46" t="s">
        <v>22</v>
      </c>
      <c r="E99" s="47">
        <v>0</v>
      </c>
      <c r="F99" s="47">
        <v>0</v>
      </c>
      <c r="G99" s="48">
        <v>0</v>
      </c>
      <c r="H99" s="48">
        <v>0</v>
      </c>
      <c r="I99" s="49">
        <f t="shared" si="64"/>
        <v>0</v>
      </c>
      <c r="J99" s="48">
        <v>0</v>
      </c>
      <c r="K99" s="48">
        <v>0</v>
      </c>
      <c r="L99" s="49">
        <v>0</v>
      </c>
      <c r="M99" s="48">
        <v>0</v>
      </c>
      <c r="N99" s="48">
        <v>0</v>
      </c>
      <c r="O99" s="49">
        <v>0</v>
      </c>
      <c r="P99" s="48">
        <v>0</v>
      </c>
      <c r="Q99" s="48">
        <v>0</v>
      </c>
      <c r="R99" s="49">
        <f t="shared" si="65"/>
        <v>0</v>
      </c>
      <c r="S99" s="48">
        <v>0</v>
      </c>
      <c r="T99" s="48">
        <v>0</v>
      </c>
      <c r="U99" s="49">
        <f t="shared" si="66"/>
        <v>0</v>
      </c>
      <c r="V99" s="50">
        <v>0</v>
      </c>
      <c r="W99" s="50">
        <v>0</v>
      </c>
      <c r="X99" s="49">
        <f t="shared" si="67"/>
        <v>0</v>
      </c>
    </row>
    <row r="100" spans="2:24" ht="65.099999999999994" hidden="1" customHeight="1">
      <c r="B100" s="198">
        <v>14</v>
      </c>
      <c r="C100" s="11"/>
      <c r="D100" s="51" t="s">
        <v>35</v>
      </c>
      <c r="E100" s="51"/>
      <c r="F100" s="51"/>
      <c r="G100" s="45">
        <f>SUM(G101:G106)</f>
        <v>0</v>
      </c>
      <c r="H100" s="45">
        <f t="shared" ref="H100:X100" si="68">SUM(H101:H106)</f>
        <v>0</v>
      </c>
      <c r="I100" s="45">
        <f>G100+H100</f>
        <v>0</v>
      </c>
      <c r="J100" s="45">
        <f t="shared" si="68"/>
        <v>0</v>
      </c>
      <c r="K100" s="45">
        <f t="shared" si="68"/>
        <v>0</v>
      </c>
      <c r="L100" s="45">
        <f t="shared" si="68"/>
        <v>0</v>
      </c>
      <c r="M100" s="45">
        <f t="shared" si="68"/>
        <v>0</v>
      </c>
      <c r="N100" s="45">
        <f t="shared" si="68"/>
        <v>0</v>
      </c>
      <c r="O100" s="45">
        <f t="shared" si="68"/>
        <v>0</v>
      </c>
      <c r="P100" s="45">
        <f t="shared" si="68"/>
        <v>0</v>
      </c>
      <c r="Q100" s="45">
        <f t="shared" si="68"/>
        <v>0</v>
      </c>
      <c r="R100" s="45">
        <f t="shared" si="68"/>
        <v>0</v>
      </c>
      <c r="S100" s="45">
        <f t="shared" si="68"/>
        <v>0</v>
      </c>
      <c r="T100" s="45">
        <f t="shared" si="68"/>
        <v>0</v>
      </c>
      <c r="U100" s="45">
        <f t="shared" si="68"/>
        <v>0</v>
      </c>
      <c r="V100" s="45">
        <f t="shared" si="68"/>
        <v>0</v>
      </c>
      <c r="W100" s="45">
        <f t="shared" si="68"/>
        <v>0</v>
      </c>
      <c r="X100" s="45">
        <f t="shared" si="68"/>
        <v>0</v>
      </c>
    </row>
    <row r="101" spans="2:24" ht="50.1" hidden="1" customHeight="1">
      <c r="B101" s="199"/>
      <c r="C101" s="7">
        <v>1000</v>
      </c>
      <c r="D101" s="46" t="s">
        <v>17</v>
      </c>
      <c r="E101" s="46"/>
      <c r="F101" s="46"/>
      <c r="G101" s="48">
        <v>0</v>
      </c>
      <c r="H101" s="48">
        <v>0</v>
      </c>
      <c r="I101" s="49">
        <f>G101+H101</f>
        <v>0</v>
      </c>
      <c r="J101" s="48"/>
      <c r="K101" s="48"/>
      <c r="L101" s="49">
        <v>0</v>
      </c>
      <c r="M101" s="52"/>
      <c r="N101" s="52"/>
      <c r="O101" s="49">
        <v>0</v>
      </c>
      <c r="P101" s="49"/>
      <c r="Q101" s="49"/>
      <c r="R101" s="49">
        <v>0</v>
      </c>
      <c r="S101" s="52"/>
      <c r="T101" s="52"/>
      <c r="U101" s="49">
        <v>0</v>
      </c>
      <c r="V101" s="50">
        <v>0</v>
      </c>
      <c r="W101" s="50">
        <v>0</v>
      </c>
      <c r="X101" s="49">
        <f t="shared" si="54"/>
        <v>0</v>
      </c>
    </row>
    <row r="102" spans="2:24" ht="50.1" hidden="1" customHeight="1">
      <c r="B102" s="199"/>
      <c r="C102" s="7">
        <v>2000</v>
      </c>
      <c r="D102" s="46" t="s">
        <v>18</v>
      </c>
      <c r="E102" s="46"/>
      <c r="F102" s="46"/>
      <c r="G102" s="48">
        <v>0</v>
      </c>
      <c r="H102" s="48">
        <v>0</v>
      </c>
      <c r="I102" s="49">
        <f t="shared" ref="I102:I106" si="69">G102+H102</f>
        <v>0</v>
      </c>
      <c r="J102" s="48"/>
      <c r="K102" s="48"/>
      <c r="L102" s="49">
        <v>0</v>
      </c>
      <c r="M102" s="52"/>
      <c r="N102" s="52"/>
      <c r="O102" s="49">
        <v>0</v>
      </c>
      <c r="P102" s="49"/>
      <c r="Q102" s="49"/>
      <c r="R102" s="49">
        <v>0</v>
      </c>
      <c r="S102" s="52"/>
      <c r="T102" s="52"/>
      <c r="U102" s="49">
        <v>0</v>
      </c>
      <c r="V102" s="50">
        <v>0</v>
      </c>
      <c r="W102" s="50">
        <v>0</v>
      </c>
      <c r="X102" s="49">
        <f t="shared" si="54"/>
        <v>0</v>
      </c>
    </row>
    <row r="103" spans="2:24" ht="50.1" hidden="1" customHeight="1">
      <c r="B103" s="199"/>
      <c r="C103" s="7">
        <v>3000</v>
      </c>
      <c r="D103" s="46" t="s">
        <v>19</v>
      </c>
      <c r="E103" s="46"/>
      <c r="F103" s="46"/>
      <c r="G103" s="48">
        <v>0</v>
      </c>
      <c r="H103" s="48">
        <v>0</v>
      </c>
      <c r="I103" s="49">
        <f t="shared" si="69"/>
        <v>0</v>
      </c>
      <c r="J103" s="48"/>
      <c r="K103" s="48"/>
      <c r="L103" s="49">
        <v>0</v>
      </c>
      <c r="M103" s="52"/>
      <c r="N103" s="52"/>
      <c r="O103" s="49">
        <v>0</v>
      </c>
      <c r="P103" s="49"/>
      <c r="Q103" s="49"/>
      <c r="R103" s="49">
        <v>0</v>
      </c>
      <c r="S103" s="52"/>
      <c r="T103" s="52"/>
      <c r="U103" s="49">
        <v>0</v>
      </c>
      <c r="V103" s="50">
        <v>0</v>
      </c>
      <c r="W103" s="50">
        <v>0</v>
      </c>
      <c r="X103" s="49">
        <f t="shared" si="54"/>
        <v>0</v>
      </c>
    </row>
    <row r="104" spans="2:24" ht="65.099999999999994" hidden="1" customHeight="1">
      <c r="B104" s="199"/>
      <c r="C104" s="7">
        <v>4000</v>
      </c>
      <c r="D104" s="46" t="s">
        <v>20</v>
      </c>
      <c r="E104" s="46"/>
      <c r="F104" s="46"/>
      <c r="G104" s="48">
        <v>0</v>
      </c>
      <c r="H104" s="48">
        <v>0</v>
      </c>
      <c r="I104" s="49">
        <f t="shared" si="69"/>
        <v>0</v>
      </c>
      <c r="J104" s="48"/>
      <c r="K104" s="48"/>
      <c r="L104" s="49">
        <v>0</v>
      </c>
      <c r="M104" s="52"/>
      <c r="N104" s="52"/>
      <c r="O104" s="49">
        <v>0</v>
      </c>
      <c r="P104" s="49"/>
      <c r="Q104" s="49"/>
      <c r="R104" s="49">
        <v>0</v>
      </c>
      <c r="S104" s="52"/>
      <c r="T104" s="52"/>
      <c r="U104" s="49">
        <v>0</v>
      </c>
      <c r="V104" s="50">
        <v>0</v>
      </c>
      <c r="W104" s="50">
        <v>0</v>
      </c>
      <c r="X104" s="49">
        <f t="shared" si="54"/>
        <v>0</v>
      </c>
    </row>
    <row r="105" spans="2:24" ht="50.1" hidden="1" customHeight="1">
      <c r="B105" s="199"/>
      <c r="C105" s="7">
        <v>5000</v>
      </c>
      <c r="D105" s="46" t="s">
        <v>21</v>
      </c>
      <c r="E105" s="46"/>
      <c r="F105" s="46"/>
      <c r="G105" s="48">
        <v>0</v>
      </c>
      <c r="H105" s="48">
        <v>0</v>
      </c>
      <c r="I105" s="49">
        <f t="shared" si="69"/>
        <v>0</v>
      </c>
      <c r="J105" s="48"/>
      <c r="K105" s="48"/>
      <c r="L105" s="49">
        <v>0</v>
      </c>
      <c r="M105" s="52"/>
      <c r="N105" s="52"/>
      <c r="O105" s="49">
        <v>0</v>
      </c>
      <c r="P105" s="49"/>
      <c r="Q105" s="49"/>
      <c r="R105" s="49">
        <v>0</v>
      </c>
      <c r="S105" s="52"/>
      <c r="T105" s="52"/>
      <c r="U105" s="49">
        <v>0</v>
      </c>
      <c r="V105" s="50">
        <v>0</v>
      </c>
      <c r="W105" s="50">
        <v>0</v>
      </c>
      <c r="X105" s="49">
        <f t="shared" si="54"/>
        <v>0</v>
      </c>
    </row>
    <row r="106" spans="2:24" ht="50.1" hidden="1" customHeight="1" thickBot="1">
      <c r="B106" s="200"/>
      <c r="C106" s="7">
        <v>6000</v>
      </c>
      <c r="D106" s="46" t="s">
        <v>22</v>
      </c>
      <c r="E106" s="46"/>
      <c r="F106" s="46"/>
      <c r="G106" s="48">
        <v>0</v>
      </c>
      <c r="H106" s="48">
        <v>0</v>
      </c>
      <c r="I106" s="49">
        <f t="shared" si="69"/>
        <v>0</v>
      </c>
      <c r="J106" s="48"/>
      <c r="K106" s="48"/>
      <c r="L106" s="49">
        <v>0</v>
      </c>
      <c r="M106" s="52"/>
      <c r="N106" s="52"/>
      <c r="O106" s="49">
        <v>0</v>
      </c>
      <c r="P106" s="49"/>
      <c r="Q106" s="49"/>
      <c r="R106" s="49">
        <v>0</v>
      </c>
      <c r="S106" s="52"/>
      <c r="T106" s="52"/>
      <c r="U106" s="49">
        <v>0</v>
      </c>
      <c r="V106" s="50">
        <v>0</v>
      </c>
      <c r="W106" s="50">
        <v>0</v>
      </c>
      <c r="X106" s="49">
        <f t="shared" si="54"/>
        <v>0</v>
      </c>
    </row>
    <row r="107" spans="2:24" ht="65.099999999999994" customHeight="1">
      <c r="B107" s="198">
        <v>15</v>
      </c>
      <c r="C107" s="11"/>
      <c r="D107" s="51" t="s">
        <v>36</v>
      </c>
      <c r="E107" s="51"/>
      <c r="F107" s="51"/>
      <c r="G107" s="45">
        <f>SUM(G108:G113)</f>
        <v>900000</v>
      </c>
      <c r="H107" s="45">
        <f t="shared" ref="H107:X107" si="70">SUM(H108:H113)</f>
        <v>0</v>
      </c>
      <c r="I107" s="45">
        <f>G107+H107</f>
        <v>900000</v>
      </c>
      <c r="J107" s="45">
        <f t="shared" si="70"/>
        <v>0</v>
      </c>
      <c r="K107" s="45">
        <f t="shared" si="70"/>
        <v>0</v>
      </c>
      <c r="L107" s="45">
        <f t="shared" si="70"/>
        <v>0</v>
      </c>
      <c r="M107" s="45">
        <f t="shared" si="70"/>
        <v>0</v>
      </c>
      <c r="N107" s="45">
        <f t="shared" si="70"/>
        <v>0</v>
      </c>
      <c r="O107" s="45">
        <f t="shared" si="70"/>
        <v>0</v>
      </c>
      <c r="P107" s="45">
        <f t="shared" si="70"/>
        <v>900000</v>
      </c>
      <c r="Q107" s="45">
        <f t="shared" si="70"/>
        <v>0</v>
      </c>
      <c r="R107" s="45">
        <f>P107+Q107</f>
        <v>900000</v>
      </c>
      <c r="S107" s="45">
        <f t="shared" si="70"/>
        <v>0</v>
      </c>
      <c r="T107" s="45">
        <f t="shared" si="70"/>
        <v>0</v>
      </c>
      <c r="U107" s="45">
        <f t="shared" si="70"/>
        <v>0</v>
      </c>
      <c r="V107" s="45">
        <f t="shared" si="70"/>
        <v>0</v>
      </c>
      <c r="W107" s="45">
        <f t="shared" si="70"/>
        <v>0</v>
      </c>
      <c r="X107" s="45">
        <f t="shared" si="70"/>
        <v>0</v>
      </c>
    </row>
    <row r="108" spans="2:24" ht="50.1" hidden="1" customHeight="1">
      <c r="B108" s="199"/>
      <c r="C108" s="7">
        <v>1000</v>
      </c>
      <c r="D108" s="46" t="s">
        <v>17</v>
      </c>
      <c r="E108" s="47">
        <v>0</v>
      </c>
      <c r="F108" s="47">
        <v>0</v>
      </c>
      <c r="G108" s="48">
        <v>0</v>
      </c>
      <c r="H108" s="48">
        <v>0</v>
      </c>
      <c r="I108" s="49">
        <f>G108+H108</f>
        <v>0</v>
      </c>
      <c r="J108" s="48">
        <v>0</v>
      </c>
      <c r="K108" s="48">
        <v>0</v>
      </c>
      <c r="L108" s="49">
        <v>0</v>
      </c>
      <c r="M108" s="48">
        <v>0</v>
      </c>
      <c r="N108" s="48">
        <v>0</v>
      </c>
      <c r="O108" s="49">
        <v>0</v>
      </c>
      <c r="P108" s="48">
        <v>0</v>
      </c>
      <c r="Q108" s="48">
        <v>0</v>
      </c>
      <c r="R108" s="48">
        <f>P108+Q108</f>
        <v>0</v>
      </c>
      <c r="S108" s="48">
        <v>0</v>
      </c>
      <c r="T108" s="48">
        <v>0</v>
      </c>
      <c r="U108" s="49">
        <v>0</v>
      </c>
      <c r="V108" s="50">
        <v>0</v>
      </c>
      <c r="W108" s="50">
        <v>0</v>
      </c>
      <c r="X108" s="49">
        <f t="shared" si="54"/>
        <v>0</v>
      </c>
    </row>
    <row r="109" spans="2:24" ht="50.1" hidden="1" customHeight="1">
      <c r="B109" s="199"/>
      <c r="C109" s="7">
        <v>2000</v>
      </c>
      <c r="D109" s="46" t="s">
        <v>18</v>
      </c>
      <c r="E109" s="47">
        <v>0</v>
      </c>
      <c r="F109" s="47">
        <v>0</v>
      </c>
      <c r="G109" s="48">
        <v>0</v>
      </c>
      <c r="H109" s="48">
        <v>0</v>
      </c>
      <c r="I109" s="49">
        <f t="shared" ref="I109:I113" si="71">G109+H109</f>
        <v>0</v>
      </c>
      <c r="J109" s="48">
        <v>0</v>
      </c>
      <c r="K109" s="48">
        <v>0</v>
      </c>
      <c r="L109" s="49">
        <v>0</v>
      </c>
      <c r="M109" s="48">
        <v>0</v>
      </c>
      <c r="N109" s="48">
        <v>0</v>
      </c>
      <c r="O109" s="49">
        <v>0</v>
      </c>
      <c r="P109" s="48">
        <v>0</v>
      </c>
      <c r="Q109" s="48">
        <v>0</v>
      </c>
      <c r="R109" s="48">
        <f t="shared" ref="R109:R113" si="72">P109+Q109</f>
        <v>0</v>
      </c>
      <c r="S109" s="48">
        <v>0</v>
      </c>
      <c r="T109" s="48">
        <v>0</v>
      </c>
      <c r="U109" s="49">
        <v>0</v>
      </c>
      <c r="V109" s="50">
        <v>0</v>
      </c>
      <c r="W109" s="50">
        <v>0</v>
      </c>
      <c r="X109" s="49">
        <f t="shared" si="54"/>
        <v>0</v>
      </c>
    </row>
    <row r="110" spans="2:24" ht="50.1" customHeight="1" thickBot="1">
      <c r="B110" s="199"/>
      <c r="C110" s="7">
        <v>3000</v>
      </c>
      <c r="D110" s="46" t="s">
        <v>19</v>
      </c>
      <c r="E110" s="47">
        <v>900000</v>
      </c>
      <c r="F110" s="47">
        <v>0</v>
      </c>
      <c r="G110" s="48">
        <v>900000</v>
      </c>
      <c r="H110" s="48">
        <v>0</v>
      </c>
      <c r="I110" s="49">
        <f t="shared" si="71"/>
        <v>900000</v>
      </c>
      <c r="J110" s="48">
        <v>0</v>
      </c>
      <c r="K110" s="48">
        <v>0</v>
      </c>
      <c r="L110" s="49">
        <v>0</v>
      </c>
      <c r="M110" s="48">
        <v>0</v>
      </c>
      <c r="N110" s="48">
        <v>0</v>
      </c>
      <c r="O110" s="49">
        <v>0</v>
      </c>
      <c r="P110" s="48">
        <v>900000</v>
      </c>
      <c r="Q110" s="48">
        <v>0</v>
      </c>
      <c r="R110" s="48">
        <f t="shared" si="72"/>
        <v>900000</v>
      </c>
      <c r="S110" s="48">
        <v>0</v>
      </c>
      <c r="T110" s="48">
        <v>0</v>
      </c>
      <c r="U110" s="49">
        <v>0</v>
      </c>
      <c r="V110" s="50">
        <f>G110-J110-M110-P110-S110</f>
        <v>0</v>
      </c>
      <c r="W110" s="50">
        <f>H110-K110-N110-Q110-T110</f>
        <v>0</v>
      </c>
      <c r="X110" s="49">
        <f t="shared" si="54"/>
        <v>0</v>
      </c>
    </row>
    <row r="111" spans="2:24" ht="65.099999999999994" hidden="1" customHeight="1">
      <c r="B111" s="199"/>
      <c r="C111" s="7">
        <v>4000</v>
      </c>
      <c r="D111" s="46" t="s">
        <v>20</v>
      </c>
      <c r="E111" s="47">
        <v>0</v>
      </c>
      <c r="F111" s="47">
        <v>0</v>
      </c>
      <c r="G111" s="48">
        <v>0</v>
      </c>
      <c r="H111" s="48">
        <v>0</v>
      </c>
      <c r="I111" s="49">
        <f t="shared" si="71"/>
        <v>0</v>
      </c>
      <c r="J111" s="48">
        <v>0</v>
      </c>
      <c r="K111" s="48">
        <v>0</v>
      </c>
      <c r="L111" s="49">
        <v>0</v>
      </c>
      <c r="M111" s="48">
        <v>0</v>
      </c>
      <c r="N111" s="48">
        <v>0</v>
      </c>
      <c r="O111" s="49">
        <v>0</v>
      </c>
      <c r="P111" s="48">
        <v>0</v>
      </c>
      <c r="Q111" s="48">
        <v>0</v>
      </c>
      <c r="R111" s="48">
        <f t="shared" si="72"/>
        <v>0</v>
      </c>
      <c r="S111" s="48">
        <v>0</v>
      </c>
      <c r="T111" s="48">
        <v>0</v>
      </c>
      <c r="U111" s="49">
        <v>0</v>
      </c>
      <c r="V111" s="50">
        <v>0</v>
      </c>
      <c r="W111" s="50">
        <v>0</v>
      </c>
      <c r="X111" s="49">
        <f t="shared" si="54"/>
        <v>0</v>
      </c>
    </row>
    <row r="112" spans="2:24" ht="50.1" hidden="1" customHeight="1">
      <c r="B112" s="199"/>
      <c r="C112" s="7">
        <v>5000</v>
      </c>
      <c r="D112" s="46" t="s">
        <v>21</v>
      </c>
      <c r="E112" s="47">
        <v>0</v>
      </c>
      <c r="F112" s="47">
        <v>0</v>
      </c>
      <c r="G112" s="48">
        <v>0</v>
      </c>
      <c r="H112" s="48">
        <v>0</v>
      </c>
      <c r="I112" s="49">
        <f t="shared" si="71"/>
        <v>0</v>
      </c>
      <c r="J112" s="48">
        <v>0</v>
      </c>
      <c r="K112" s="48">
        <v>0</v>
      </c>
      <c r="L112" s="49">
        <v>0</v>
      </c>
      <c r="M112" s="48">
        <v>0</v>
      </c>
      <c r="N112" s="48">
        <v>0</v>
      </c>
      <c r="O112" s="49">
        <v>0</v>
      </c>
      <c r="P112" s="48">
        <v>0</v>
      </c>
      <c r="Q112" s="48">
        <v>0</v>
      </c>
      <c r="R112" s="48">
        <f t="shared" si="72"/>
        <v>0</v>
      </c>
      <c r="S112" s="48">
        <v>0</v>
      </c>
      <c r="T112" s="48">
        <v>0</v>
      </c>
      <c r="U112" s="49">
        <v>0</v>
      </c>
      <c r="V112" s="50">
        <v>0</v>
      </c>
      <c r="W112" s="50">
        <v>0</v>
      </c>
      <c r="X112" s="49">
        <f t="shared" si="54"/>
        <v>0</v>
      </c>
    </row>
    <row r="113" spans="2:24" ht="50.1" hidden="1" customHeight="1" thickBot="1">
      <c r="B113" s="200"/>
      <c r="C113" s="7">
        <v>6000</v>
      </c>
      <c r="D113" s="46" t="s">
        <v>22</v>
      </c>
      <c r="E113" s="47">
        <v>0</v>
      </c>
      <c r="F113" s="47">
        <v>0</v>
      </c>
      <c r="G113" s="48">
        <v>0</v>
      </c>
      <c r="H113" s="48">
        <v>0</v>
      </c>
      <c r="I113" s="49">
        <f t="shared" si="71"/>
        <v>0</v>
      </c>
      <c r="J113" s="48">
        <v>0</v>
      </c>
      <c r="K113" s="48">
        <v>0</v>
      </c>
      <c r="L113" s="49">
        <v>0</v>
      </c>
      <c r="M113" s="48">
        <v>0</v>
      </c>
      <c r="N113" s="48">
        <v>0</v>
      </c>
      <c r="O113" s="49">
        <v>0</v>
      </c>
      <c r="P113" s="48">
        <v>0</v>
      </c>
      <c r="Q113" s="48">
        <v>0</v>
      </c>
      <c r="R113" s="48">
        <f t="shared" si="72"/>
        <v>0</v>
      </c>
      <c r="S113" s="48">
        <v>0</v>
      </c>
      <c r="T113" s="48">
        <v>0</v>
      </c>
      <c r="U113" s="49">
        <v>0</v>
      </c>
      <c r="V113" s="50">
        <v>0</v>
      </c>
      <c r="W113" s="50">
        <v>0</v>
      </c>
      <c r="X113" s="49">
        <f t="shared" si="54"/>
        <v>0</v>
      </c>
    </row>
    <row r="114" spans="2:24" ht="81.75" customHeight="1">
      <c r="B114" s="201">
        <v>16</v>
      </c>
      <c r="C114" s="11"/>
      <c r="D114" s="51" t="s">
        <v>46</v>
      </c>
      <c r="E114" s="51"/>
      <c r="F114" s="51"/>
      <c r="G114" s="45">
        <f>SUM(G115:G120)</f>
        <v>85187773.579999998</v>
      </c>
      <c r="H114" s="45">
        <f t="shared" ref="H114:X114" si="73">SUM(H115:H120)</f>
        <v>36408448.760000005</v>
      </c>
      <c r="I114" s="45">
        <f>G114+H114</f>
        <v>121596222.34</v>
      </c>
      <c r="J114" s="45">
        <f t="shared" si="73"/>
        <v>0</v>
      </c>
      <c r="K114" s="45">
        <f t="shared" si="73"/>
        <v>0</v>
      </c>
      <c r="L114" s="45">
        <f>J114+K114</f>
        <v>0</v>
      </c>
      <c r="M114" s="45">
        <f t="shared" si="73"/>
        <v>0</v>
      </c>
      <c r="N114" s="45">
        <f t="shared" si="73"/>
        <v>0</v>
      </c>
      <c r="O114" s="45">
        <f t="shared" si="73"/>
        <v>0</v>
      </c>
      <c r="P114" s="45">
        <f t="shared" si="73"/>
        <v>85187773.579999998</v>
      </c>
      <c r="Q114" s="45">
        <f t="shared" si="73"/>
        <v>35427572.160000004</v>
      </c>
      <c r="R114" s="45">
        <f>P114+Q114</f>
        <v>120615345.74000001</v>
      </c>
      <c r="S114" s="45">
        <f t="shared" si="73"/>
        <v>0</v>
      </c>
      <c r="T114" s="45">
        <f t="shared" si="73"/>
        <v>0</v>
      </c>
      <c r="U114" s="45">
        <f>S114+T114</f>
        <v>0</v>
      </c>
      <c r="V114" s="45">
        <f t="shared" si="73"/>
        <v>0</v>
      </c>
      <c r="W114" s="45">
        <f t="shared" si="73"/>
        <v>980876.60000000009</v>
      </c>
      <c r="X114" s="45">
        <f t="shared" si="73"/>
        <v>980876.60000000009</v>
      </c>
    </row>
    <row r="115" spans="2:24" ht="50.1" hidden="1" customHeight="1">
      <c r="B115" s="201"/>
      <c r="C115" s="7">
        <v>1000</v>
      </c>
      <c r="D115" s="46" t="s">
        <v>17</v>
      </c>
      <c r="E115" s="47">
        <v>0</v>
      </c>
      <c r="F115" s="47">
        <v>0</v>
      </c>
      <c r="G115" s="48">
        <v>0</v>
      </c>
      <c r="H115" s="48">
        <v>7400000</v>
      </c>
      <c r="I115" s="49">
        <f>G115+H115</f>
        <v>7400000</v>
      </c>
      <c r="J115" s="48">
        <v>0</v>
      </c>
      <c r="K115" s="48">
        <v>0</v>
      </c>
      <c r="L115" s="48">
        <f>J115+K115</f>
        <v>0</v>
      </c>
      <c r="M115" s="48">
        <v>0</v>
      </c>
      <c r="N115" s="48">
        <v>0</v>
      </c>
      <c r="O115" s="49">
        <v>0</v>
      </c>
      <c r="P115" s="48"/>
      <c r="Q115" s="48">
        <v>6609123.4299999997</v>
      </c>
      <c r="R115" s="48">
        <f>P115+Q115</f>
        <v>6609123.4299999997</v>
      </c>
      <c r="S115" s="48">
        <v>0</v>
      </c>
      <c r="T115" s="48">
        <v>0</v>
      </c>
      <c r="U115" s="49">
        <f>S115+T115</f>
        <v>0</v>
      </c>
      <c r="V115" s="50">
        <f t="shared" ref="V115:W117" si="74">G115-J115-M115-P115-S115</f>
        <v>0</v>
      </c>
      <c r="W115" s="50">
        <f t="shared" si="74"/>
        <v>790876.5700000003</v>
      </c>
      <c r="X115" s="49">
        <f t="shared" si="54"/>
        <v>790876.5700000003</v>
      </c>
    </row>
    <row r="116" spans="2:24" ht="50.1" customHeight="1">
      <c r="B116" s="201"/>
      <c r="C116" s="7">
        <v>2000</v>
      </c>
      <c r="D116" s="46" t="s">
        <v>18</v>
      </c>
      <c r="E116" s="47">
        <v>0</v>
      </c>
      <c r="F116" s="47">
        <v>16820100</v>
      </c>
      <c r="G116" s="48">
        <v>21871258.43</v>
      </c>
      <c r="H116" s="48">
        <v>9676965.4800000004</v>
      </c>
      <c r="I116" s="49">
        <f t="shared" ref="I116:I120" si="75">G116+H116</f>
        <v>31548223.91</v>
      </c>
      <c r="J116" s="48">
        <v>0</v>
      </c>
      <c r="K116" s="48">
        <v>0</v>
      </c>
      <c r="L116" s="48">
        <f t="shared" ref="L116:L120" si="76">J116+K116</f>
        <v>0</v>
      </c>
      <c r="M116" s="48">
        <v>0</v>
      </c>
      <c r="N116" s="48">
        <v>0</v>
      </c>
      <c r="O116" s="49">
        <v>0</v>
      </c>
      <c r="P116" s="48">
        <v>21871258.43</v>
      </c>
      <c r="Q116" s="48">
        <v>9676965.4800000004</v>
      </c>
      <c r="R116" s="48">
        <f t="shared" ref="R116:R120" si="77">P116+Q116</f>
        <v>31548223.91</v>
      </c>
      <c r="S116" s="48">
        <v>0</v>
      </c>
      <c r="T116" s="48">
        <v>0</v>
      </c>
      <c r="U116" s="49">
        <f t="shared" ref="U116:U120" si="78">S116+T116</f>
        <v>0</v>
      </c>
      <c r="V116" s="50">
        <f t="shared" si="74"/>
        <v>0</v>
      </c>
      <c r="W116" s="50">
        <f t="shared" si="74"/>
        <v>0</v>
      </c>
      <c r="X116" s="49">
        <f t="shared" si="54"/>
        <v>0</v>
      </c>
    </row>
    <row r="117" spans="2:24" ht="50.1" hidden="1" customHeight="1">
      <c r="B117" s="201"/>
      <c r="C117" s="7">
        <v>3000</v>
      </c>
      <c r="D117" s="46" t="s">
        <v>19</v>
      </c>
      <c r="E117" s="47">
        <v>0</v>
      </c>
      <c r="F117" s="47">
        <v>0</v>
      </c>
      <c r="G117" s="48">
        <v>0</v>
      </c>
      <c r="H117" s="48">
        <v>2489706.62</v>
      </c>
      <c r="I117" s="49">
        <f t="shared" si="75"/>
        <v>2489706.62</v>
      </c>
      <c r="J117" s="48">
        <v>0</v>
      </c>
      <c r="K117" s="48">
        <v>0</v>
      </c>
      <c r="L117" s="48">
        <f t="shared" si="76"/>
        <v>0</v>
      </c>
      <c r="M117" s="48">
        <v>0</v>
      </c>
      <c r="N117" s="48">
        <v>0</v>
      </c>
      <c r="O117" s="49">
        <v>0</v>
      </c>
      <c r="P117" s="48">
        <v>0</v>
      </c>
      <c r="Q117" s="48">
        <v>2299706.6</v>
      </c>
      <c r="R117" s="48">
        <f t="shared" si="77"/>
        <v>2299706.6</v>
      </c>
      <c r="S117" s="48">
        <v>0</v>
      </c>
      <c r="T117" s="48">
        <v>0</v>
      </c>
      <c r="U117" s="49">
        <f t="shared" si="78"/>
        <v>0</v>
      </c>
      <c r="V117" s="50">
        <f t="shared" si="74"/>
        <v>0</v>
      </c>
      <c r="W117" s="50">
        <f t="shared" si="74"/>
        <v>190000.02000000002</v>
      </c>
      <c r="X117" s="49">
        <f t="shared" si="54"/>
        <v>190000.02000000002</v>
      </c>
    </row>
    <row r="118" spans="2:24" ht="60.75" hidden="1" customHeight="1">
      <c r="B118" s="201"/>
      <c r="C118" s="7">
        <v>4000</v>
      </c>
      <c r="D118" s="46" t="s">
        <v>20</v>
      </c>
      <c r="E118" s="47">
        <v>0</v>
      </c>
      <c r="F118" s="47">
        <v>0</v>
      </c>
      <c r="G118" s="48">
        <v>0</v>
      </c>
      <c r="H118" s="48">
        <v>0</v>
      </c>
      <c r="I118" s="49">
        <f t="shared" si="75"/>
        <v>0</v>
      </c>
      <c r="J118" s="48">
        <v>0</v>
      </c>
      <c r="K118" s="48">
        <v>0</v>
      </c>
      <c r="L118" s="48">
        <f t="shared" si="76"/>
        <v>0</v>
      </c>
      <c r="M118" s="48">
        <v>0</v>
      </c>
      <c r="N118" s="48">
        <v>0</v>
      </c>
      <c r="O118" s="49">
        <v>0</v>
      </c>
      <c r="P118" s="48">
        <v>0</v>
      </c>
      <c r="Q118" s="48">
        <v>0</v>
      </c>
      <c r="R118" s="48">
        <f t="shared" si="77"/>
        <v>0</v>
      </c>
      <c r="S118" s="48">
        <v>0</v>
      </c>
      <c r="T118" s="48">
        <v>0</v>
      </c>
      <c r="U118" s="49">
        <f t="shared" si="78"/>
        <v>0</v>
      </c>
      <c r="V118" s="50">
        <v>0</v>
      </c>
      <c r="W118" s="50">
        <v>0</v>
      </c>
      <c r="X118" s="49">
        <f t="shared" si="54"/>
        <v>0</v>
      </c>
    </row>
    <row r="119" spans="2:24" ht="50.1" customHeight="1" thickBot="1">
      <c r="B119" s="201"/>
      <c r="C119" s="7">
        <v>5000</v>
      </c>
      <c r="D119" s="46" t="s">
        <v>21</v>
      </c>
      <c r="E119" s="47">
        <v>42304500</v>
      </c>
      <c r="F119" s="47">
        <v>21179900</v>
      </c>
      <c r="G119" s="48">
        <v>63316515.149999999</v>
      </c>
      <c r="H119" s="48">
        <v>16441786.74</v>
      </c>
      <c r="I119" s="49">
        <f t="shared" si="75"/>
        <v>79758301.890000001</v>
      </c>
      <c r="J119" s="48">
        <v>0</v>
      </c>
      <c r="K119" s="48">
        <v>0</v>
      </c>
      <c r="L119" s="48">
        <f t="shared" si="76"/>
        <v>0</v>
      </c>
      <c r="M119" s="48">
        <v>0</v>
      </c>
      <c r="N119" s="48">
        <v>0</v>
      </c>
      <c r="O119" s="49">
        <v>0</v>
      </c>
      <c r="P119" s="48">
        <v>63316515.149999999</v>
      </c>
      <c r="Q119" s="48">
        <v>16441786.73</v>
      </c>
      <c r="R119" s="48">
        <f t="shared" si="77"/>
        <v>79758301.879999995</v>
      </c>
      <c r="S119" s="48">
        <v>0</v>
      </c>
      <c r="T119" s="48">
        <v>0</v>
      </c>
      <c r="U119" s="49">
        <f t="shared" si="78"/>
        <v>0</v>
      </c>
      <c r="V119" s="50">
        <f>G119-J119-M119-P119-S119</f>
        <v>0</v>
      </c>
      <c r="W119" s="50">
        <f>H119-K119-N119-Q119-T119</f>
        <v>9.9999997764825821E-3</v>
      </c>
      <c r="X119" s="49">
        <f t="shared" si="54"/>
        <v>9.9999997764825821E-3</v>
      </c>
    </row>
    <row r="120" spans="2:24" ht="50.1" hidden="1" customHeight="1" thickBot="1">
      <c r="B120" s="202"/>
      <c r="C120" s="53">
        <v>6000</v>
      </c>
      <c r="D120" s="46" t="s">
        <v>22</v>
      </c>
      <c r="E120" s="47">
        <v>0</v>
      </c>
      <c r="F120" s="47">
        <v>0</v>
      </c>
      <c r="G120" s="48">
        <v>0</v>
      </c>
      <c r="H120" s="48">
        <v>399989.92</v>
      </c>
      <c r="I120" s="49">
        <f t="shared" si="75"/>
        <v>399989.92</v>
      </c>
      <c r="J120" s="48">
        <v>0</v>
      </c>
      <c r="K120" s="48">
        <v>0</v>
      </c>
      <c r="L120" s="48">
        <f t="shared" si="76"/>
        <v>0</v>
      </c>
      <c r="M120" s="48">
        <v>0</v>
      </c>
      <c r="N120" s="48">
        <v>0</v>
      </c>
      <c r="O120" s="49">
        <v>0</v>
      </c>
      <c r="P120" s="48">
        <v>0</v>
      </c>
      <c r="Q120" s="48">
        <v>399989.92</v>
      </c>
      <c r="R120" s="48">
        <f t="shared" si="77"/>
        <v>399989.92</v>
      </c>
      <c r="S120" s="48">
        <v>0</v>
      </c>
      <c r="T120" s="48">
        <v>0</v>
      </c>
      <c r="U120" s="49">
        <f t="shared" si="78"/>
        <v>0</v>
      </c>
      <c r="V120" s="50">
        <f>G120-J120-M120-P120-S120</f>
        <v>0</v>
      </c>
      <c r="W120" s="50">
        <f>H120-K120-N120-Q120-T120</f>
        <v>0</v>
      </c>
      <c r="X120" s="49">
        <f t="shared" si="54"/>
        <v>0</v>
      </c>
    </row>
    <row r="121" spans="2:24" ht="52.5" customHeight="1" thickBot="1">
      <c r="B121" s="15"/>
      <c r="C121" s="15"/>
      <c r="D121" s="54" t="s">
        <v>47</v>
      </c>
      <c r="E121" s="54"/>
      <c r="F121" s="54"/>
      <c r="G121" s="55">
        <f>+G107+G9+G16+G23+G30+G37+G44+G51+G58+G65+G72+G79+G86+G93+G100+G114</f>
        <v>259143093</v>
      </c>
      <c r="H121" s="55">
        <f t="shared" ref="H121:X121" si="79">+H107+H9+H16+H23+H30+H37+H44+H51+H58+H65+H72+H79+H86+H93+H100+H114</f>
        <v>85517221</v>
      </c>
      <c r="I121" s="55">
        <f t="shared" si="79"/>
        <v>344660314</v>
      </c>
      <c r="J121" s="55">
        <f t="shared" si="79"/>
        <v>0</v>
      </c>
      <c r="K121" s="55">
        <f t="shared" si="79"/>
        <v>0</v>
      </c>
      <c r="L121" s="55">
        <f t="shared" si="79"/>
        <v>0</v>
      </c>
      <c r="M121" s="55">
        <f t="shared" si="79"/>
        <v>0</v>
      </c>
      <c r="N121" s="55">
        <f t="shared" si="79"/>
        <v>0</v>
      </c>
      <c r="O121" s="55">
        <f t="shared" si="79"/>
        <v>0</v>
      </c>
      <c r="P121" s="55">
        <f t="shared" si="79"/>
        <v>259143092.99000001</v>
      </c>
      <c r="Q121" s="55">
        <f t="shared" si="79"/>
        <v>83874106.629999995</v>
      </c>
      <c r="R121" s="55">
        <f t="shared" si="79"/>
        <v>343017199.62</v>
      </c>
      <c r="S121" s="55">
        <f t="shared" si="79"/>
        <v>0</v>
      </c>
      <c r="T121" s="55">
        <f t="shared" si="79"/>
        <v>0</v>
      </c>
      <c r="U121" s="55">
        <f t="shared" si="79"/>
        <v>0</v>
      </c>
      <c r="V121" s="55">
        <f t="shared" si="79"/>
        <v>1.0000003501772881E-2</v>
      </c>
      <c r="W121" s="55">
        <f t="shared" si="79"/>
        <v>1643114.37</v>
      </c>
      <c r="X121" s="55">
        <f t="shared" si="79"/>
        <v>1643114.3800000036</v>
      </c>
    </row>
    <row r="122" spans="2:24" s="187" customFormat="1" ht="63" customHeight="1">
      <c r="B122" s="188"/>
      <c r="C122" s="188"/>
      <c r="D122" s="20"/>
      <c r="E122" s="20"/>
      <c r="F122" s="20"/>
      <c r="G122" s="191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94"/>
      <c r="S122" s="128"/>
      <c r="T122" s="128"/>
      <c r="U122" s="128"/>
      <c r="V122" s="128"/>
      <c r="W122" s="193"/>
      <c r="X122" s="128"/>
    </row>
    <row r="123" spans="2:24" s="189" customFormat="1" ht="63" customHeight="1" thickBot="1">
      <c r="D123" s="186"/>
      <c r="E123" s="186"/>
      <c r="F123" s="186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</row>
    <row r="124" spans="2:24" ht="50.1" customHeight="1" thickBot="1">
      <c r="B124" s="18"/>
      <c r="C124" s="18"/>
      <c r="D124" s="23"/>
      <c r="E124" s="23"/>
      <c r="F124" s="23"/>
      <c r="G124" s="203" t="s">
        <v>7</v>
      </c>
      <c r="H124" s="203"/>
      <c r="I124" s="203"/>
      <c r="J124" s="197" t="s">
        <v>8</v>
      </c>
      <c r="K124" s="197"/>
      <c r="L124" s="197"/>
      <c r="M124" s="197" t="s">
        <v>9</v>
      </c>
      <c r="N124" s="197"/>
      <c r="O124" s="197"/>
      <c r="P124" s="197" t="s">
        <v>42</v>
      </c>
      <c r="Q124" s="197"/>
      <c r="R124" s="197"/>
      <c r="S124" s="197" t="s">
        <v>10</v>
      </c>
      <c r="T124" s="197"/>
      <c r="U124" s="197"/>
      <c r="V124" s="197" t="s">
        <v>11</v>
      </c>
      <c r="W124" s="197"/>
      <c r="X124" s="197"/>
    </row>
    <row r="125" spans="2:24" ht="54" customHeight="1" thickBot="1">
      <c r="B125" s="18"/>
      <c r="C125" s="18"/>
      <c r="D125" s="23"/>
      <c r="E125" s="23"/>
      <c r="F125" s="23"/>
      <c r="G125" s="56" t="s">
        <v>12</v>
      </c>
      <c r="H125" s="56" t="s">
        <v>14</v>
      </c>
      <c r="I125" s="56" t="s">
        <v>15</v>
      </c>
      <c r="J125" s="56" t="s">
        <v>12</v>
      </c>
      <c r="K125" s="56" t="s">
        <v>14</v>
      </c>
      <c r="L125" s="56" t="s">
        <v>15</v>
      </c>
      <c r="M125" s="56" t="s">
        <v>12</v>
      </c>
      <c r="N125" s="56" t="s">
        <v>14</v>
      </c>
      <c r="O125" s="56" t="s">
        <v>15</v>
      </c>
      <c r="P125" s="56" t="s">
        <v>12</v>
      </c>
      <c r="Q125" s="56" t="s">
        <v>14</v>
      </c>
      <c r="R125" s="56" t="s">
        <v>15</v>
      </c>
      <c r="S125" s="56" t="s">
        <v>12</v>
      </c>
      <c r="T125" s="56" t="s">
        <v>14</v>
      </c>
      <c r="U125" s="56" t="s">
        <v>15</v>
      </c>
      <c r="V125" s="56" t="s">
        <v>12</v>
      </c>
      <c r="W125" s="56" t="s">
        <v>14</v>
      </c>
      <c r="X125" s="24" t="s">
        <v>15</v>
      </c>
    </row>
    <row r="126" spans="2:24" ht="57.75" customHeight="1" thickBot="1">
      <c r="B126" s="18"/>
      <c r="C126" s="57">
        <v>1000</v>
      </c>
      <c r="D126" s="58" t="s">
        <v>17</v>
      </c>
      <c r="E126" s="59"/>
      <c r="F126" s="59"/>
      <c r="G126" s="60">
        <f t="shared" ref="G126:X126" si="80">G10+G17+G80+G87+G94+G115</f>
        <v>0</v>
      </c>
      <c r="H126" s="60">
        <f t="shared" si="80"/>
        <v>37760421.950000003</v>
      </c>
      <c r="I126" s="60">
        <f t="shared" si="80"/>
        <v>37760421.950000003</v>
      </c>
      <c r="J126" s="60">
        <f t="shared" si="80"/>
        <v>0</v>
      </c>
      <c r="K126" s="60">
        <f t="shared" si="80"/>
        <v>0</v>
      </c>
      <c r="L126" s="60">
        <f t="shared" si="80"/>
        <v>0</v>
      </c>
      <c r="M126" s="60">
        <f t="shared" si="80"/>
        <v>0</v>
      </c>
      <c r="N126" s="60">
        <f t="shared" si="80"/>
        <v>0</v>
      </c>
      <c r="O126" s="60">
        <f t="shared" si="80"/>
        <v>0</v>
      </c>
      <c r="P126" s="60">
        <f t="shared" si="80"/>
        <v>0</v>
      </c>
      <c r="Q126" s="60">
        <f t="shared" si="80"/>
        <v>36471503.740000002</v>
      </c>
      <c r="R126" s="60">
        <f t="shared" si="80"/>
        <v>36471503.740000002</v>
      </c>
      <c r="S126" s="60">
        <f t="shared" si="80"/>
        <v>0</v>
      </c>
      <c r="T126" s="60">
        <f t="shared" si="80"/>
        <v>0</v>
      </c>
      <c r="U126" s="60">
        <f t="shared" si="80"/>
        <v>0</v>
      </c>
      <c r="V126" s="60">
        <f t="shared" si="80"/>
        <v>0</v>
      </c>
      <c r="W126" s="60">
        <f t="shared" si="80"/>
        <v>1288918.21</v>
      </c>
      <c r="X126" s="60">
        <f t="shared" si="80"/>
        <v>1288918.21</v>
      </c>
    </row>
    <row r="127" spans="2:24" ht="57.75" customHeight="1" thickBot="1">
      <c r="B127" s="18"/>
      <c r="C127" s="57">
        <v>2000</v>
      </c>
      <c r="D127" s="58" t="s">
        <v>18</v>
      </c>
      <c r="E127" s="59"/>
      <c r="F127" s="59"/>
      <c r="G127" s="60">
        <f t="shared" ref="G127:X127" si="81">G53+G74+G81+G116+G25</f>
        <v>27182003.289999999</v>
      </c>
      <c r="H127" s="60">
        <f t="shared" si="81"/>
        <v>9676965.4800000004</v>
      </c>
      <c r="I127" s="60">
        <f t="shared" si="81"/>
        <v>36858968.769999996</v>
      </c>
      <c r="J127" s="60">
        <f t="shared" si="81"/>
        <v>0</v>
      </c>
      <c r="K127" s="60">
        <f t="shared" si="81"/>
        <v>0</v>
      </c>
      <c r="L127" s="60">
        <f t="shared" si="81"/>
        <v>0</v>
      </c>
      <c r="M127" s="60">
        <f t="shared" si="81"/>
        <v>0</v>
      </c>
      <c r="N127" s="60">
        <f t="shared" si="81"/>
        <v>0</v>
      </c>
      <c r="O127" s="60">
        <f t="shared" si="81"/>
        <v>0</v>
      </c>
      <c r="P127" s="60">
        <f t="shared" si="81"/>
        <v>27182003.289999999</v>
      </c>
      <c r="Q127" s="60">
        <f t="shared" si="81"/>
        <v>9676965.4800000004</v>
      </c>
      <c r="R127" s="60">
        <f t="shared" si="81"/>
        <v>36858968.769999996</v>
      </c>
      <c r="S127" s="60">
        <f t="shared" si="81"/>
        <v>0</v>
      </c>
      <c r="T127" s="60">
        <f t="shared" si="81"/>
        <v>0</v>
      </c>
      <c r="U127" s="60">
        <f t="shared" si="81"/>
        <v>0</v>
      </c>
      <c r="V127" s="60">
        <f t="shared" si="81"/>
        <v>0</v>
      </c>
      <c r="W127" s="60">
        <f t="shared" si="81"/>
        <v>0</v>
      </c>
      <c r="X127" s="60">
        <f t="shared" si="81"/>
        <v>0</v>
      </c>
    </row>
    <row r="128" spans="2:24" ht="57.75" customHeight="1" thickBot="1">
      <c r="B128" s="18"/>
      <c r="C128" s="57">
        <v>3000</v>
      </c>
      <c r="D128" s="58" t="s">
        <v>19</v>
      </c>
      <c r="E128" s="59"/>
      <c r="F128" s="59"/>
      <c r="G128" s="60">
        <f t="shared" ref="G128:X128" si="82">G26+G75+G82+G89+G110+G117</f>
        <v>51084930.190000013</v>
      </c>
      <c r="H128" s="60">
        <f t="shared" si="82"/>
        <v>6322455.1699999999</v>
      </c>
      <c r="I128" s="60">
        <f t="shared" si="82"/>
        <v>57407385.359999992</v>
      </c>
      <c r="J128" s="60">
        <f t="shared" si="82"/>
        <v>0</v>
      </c>
      <c r="K128" s="60">
        <f t="shared" si="82"/>
        <v>0</v>
      </c>
      <c r="L128" s="60">
        <f t="shared" si="82"/>
        <v>0</v>
      </c>
      <c r="M128" s="60">
        <f t="shared" si="82"/>
        <v>0</v>
      </c>
      <c r="N128" s="60">
        <f t="shared" si="82"/>
        <v>0</v>
      </c>
      <c r="O128" s="60">
        <f t="shared" si="82"/>
        <v>0</v>
      </c>
      <c r="P128" s="60">
        <f t="shared" si="82"/>
        <v>51084930.189999998</v>
      </c>
      <c r="Q128" s="60">
        <f t="shared" si="82"/>
        <v>5968259.0199999996</v>
      </c>
      <c r="R128" s="60">
        <f t="shared" si="82"/>
        <v>57053189.209999993</v>
      </c>
      <c r="S128" s="60">
        <f t="shared" si="82"/>
        <v>0</v>
      </c>
      <c r="T128" s="60">
        <f t="shared" si="82"/>
        <v>0</v>
      </c>
      <c r="U128" s="60">
        <f t="shared" si="82"/>
        <v>0</v>
      </c>
      <c r="V128" s="60">
        <f t="shared" si="82"/>
        <v>3.7252902984619141E-9</v>
      </c>
      <c r="W128" s="60">
        <f t="shared" si="82"/>
        <v>354196.15000000037</v>
      </c>
      <c r="X128" s="60">
        <f t="shared" si="82"/>
        <v>354196.1500000041</v>
      </c>
    </row>
    <row r="129" spans="2:24" ht="57.75" customHeight="1" thickBot="1">
      <c r="B129" s="18"/>
      <c r="C129" s="57">
        <v>4000</v>
      </c>
      <c r="D129" s="58" t="s">
        <v>20</v>
      </c>
      <c r="E129" s="59"/>
      <c r="F129" s="59"/>
      <c r="G129" s="60">
        <f t="shared" ref="G129:X129" si="83">G27</f>
        <v>500000</v>
      </c>
      <c r="H129" s="60">
        <f t="shared" si="83"/>
        <v>0</v>
      </c>
      <c r="I129" s="60">
        <f t="shared" si="83"/>
        <v>500000</v>
      </c>
      <c r="J129" s="60">
        <f t="shared" si="83"/>
        <v>0</v>
      </c>
      <c r="K129" s="60">
        <f t="shared" si="83"/>
        <v>0</v>
      </c>
      <c r="L129" s="60">
        <f t="shared" si="83"/>
        <v>0</v>
      </c>
      <c r="M129" s="60">
        <f t="shared" si="83"/>
        <v>0</v>
      </c>
      <c r="N129" s="60">
        <f t="shared" si="83"/>
        <v>0</v>
      </c>
      <c r="O129" s="60">
        <f t="shared" si="83"/>
        <v>0</v>
      </c>
      <c r="P129" s="60">
        <f t="shared" si="83"/>
        <v>500000</v>
      </c>
      <c r="Q129" s="60">
        <f t="shared" si="83"/>
        <v>0</v>
      </c>
      <c r="R129" s="60">
        <f t="shared" si="83"/>
        <v>500000</v>
      </c>
      <c r="S129" s="60">
        <f t="shared" si="83"/>
        <v>0</v>
      </c>
      <c r="T129" s="60">
        <f t="shared" si="83"/>
        <v>0</v>
      </c>
      <c r="U129" s="60">
        <f t="shared" si="83"/>
        <v>0</v>
      </c>
      <c r="V129" s="60">
        <f t="shared" si="83"/>
        <v>0</v>
      </c>
      <c r="W129" s="60">
        <f t="shared" si="83"/>
        <v>0</v>
      </c>
      <c r="X129" s="60">
        <f t="shared" si="83"/>
        <v>0</v>
      </c>
    </row>
    <row r="130" spans="2:24" ht="57.75" customHeight="1" thickBot="1">
      <c r="B130" s="18"/>
      <c r="C130" s="57">
        <v>5000</v>
      </c>
      <c r="D130" s="58" t="s">
        <v>21</v>
      </c>
      <c r="E130" s="59"/>
      <c r="F130" s="59"/>
      <c r="G130" s="60">
        <f t="shared" ref="G130:X130" si="84">G49+G56+G77+G84+G91+G119</f>
        <v>85705215.629999995</v>
      </c>
      <c r="H130" s="60">
        <f t="shared" si="84"/>
        <v>16441786.74</v>
      </c>
      <c r="I130" s="60">
        <f t="shared" si="84"/>
        <v>102147002.37</v>
      </c>
      <c r="J130" s="60">
        <f t="shared" si="84"/>
        <v>0</v>
      </c>
      <c r="K130" s="60">
        <f t="shared" si="84"/>
        <v>0</v>
      </c>
      <c r="L130" s="60">
        <f t="shared" si="84"/>
        <v>0</v>
      </c>
      <c r="M130" s="60">
        <f t="shared" si="84"/>
        <v>0</v>
      </c>
      <c r="N130" s="60">
        <f t="shared" si="84"/>
        <v>0</v>
      </c>
      <c r="O130" s="60">
        <f t="shared" si="84"/>
        <v>0</v>
      </c>
      <c r="P130" s="60">
        <f t="shared" si="84"/>
        <v>85705215.629999995</v>
      </c>
      <c r="Q130" s="60">
        <f t="shared" si="84"/>
        <v>16441786.73</v>
      </c>
      <c r="R130" s="60">
        <f t="shared" si="84"/>
        <v>102147002.36</v>
      </c>
      <c r="S130" s="60">
        <f t="shared" si="84"/>
        <v>0</v>
      </c>
      <c r="T130" s="60">
        <f t="shared" si="84"/>
        <v>0</v>
      </c>
      <c r="U130" s="60">
        <f t="shared" si="84"/>
        <v>0</v>
      </c>
      <c r="V130" s="60">
        <f t="shared" si="84"/>
        <v>0</v>
      </c>
      <c r="W130" s="60">
        <f t="shared" si="84"/>
        <v>9.9999997764825821E-3</v>
      </c>
      <c r="X130" s="60">
        <f t="shared" si="84"/>
        <v>9.9999997764825821E-3</v>
      </c>
    </row>
    <row r="131" spans="2:24" ht="57.75" customHeight="1" thickBot="1">
      <c r="B131" s="18"/>
      <c r="C131" s="61">
        <v>6000</v>
      </c>
      <c r="D131" s="58" t="s">
        <v>22</v>
      </c>
      <c r="E131" s="59"/>
      <c r="F131" s="59"/>
      <c r="G131" s="60">
        <f t="shared" ref="G131:X131" si="85">G22+G57+G71+G120</f>
        <v>94670943.889999986</v>
      </c>
      <c r="H131" s="60">
        <f t="shared" si="85"/>
        <v>15315591.66</v>
      </c>
      <c r="I131" s="60">
        <f t="shared" si="85"/>
        <v>109986535.54999998</v>
      </c>
      <c r="J131" s="60">
        <f t="shared" si="85"/>
        <v>0</v>
      </c>
      <c r="K131" s="60">
        <f t="shared" si="85"/>
        <v>0</v>
      </c>
      <c r="L131" s="60">
        <f t="shared" si="85"/>
        <v>0</v>
      </c>
      <c r="M131" s="60">
        <f t="shared" si="85"/>
        <v>0</v>
      </c>
      <c r="N131" s="60">
        <f t="shared" si="85"/>
        <v>0</v>
      </c>
      <c r="O131" s="60">
        <f t="shared" si="85"/>
        <v>0</v>
      </c>
      <c r="P131" s="60">
        <f t="shared" si="85"/>
        <v>94670943.879999995</v>
      </c>
      <c r="Q131" s="60">
        <f t="shared" si="85"/>
        <v>15315591.66</v>
      </c>
      <c r="R131" s="60">
        <f t="shared" si="85"/>
        <v>109986535.53999999</v>
      </c>
      <c r="S131" s="60">
        <f t="shared" si="85"/>
        <v>0</v>
      </c>
      <c r="T131" s="60">
        <f t="shared" si="85"/>
        <v>0</v>
      </c>
      <c r="U131" s="60">
        <f t="shared" si="85"/>
        <v>0</v>
      </c>
      <c r="V131" s="60">
        <f t="shared" si="85"/>
        <v>9.9999997764825821E-3</v>
      </c>
      <c r="W131" s="60">
        <f t="shared" si="85"/>
        <v>0</v>
      </c>
      <c r="X131" s="60">
        <f t="shared" si="85"/>
        <v>9.9999997764825821E-3</v>
      </c>
    </row>
    <row r="132" spans="2:24" ht="54" customHeight="1" thickBot="1">
      <c r="B132" s="18"/>
      <c r="C132" s="18"/>
      <c r="D132" s="62" t="s">
        <v>15</v>
      </c>
      <c r="E132" s="63"/>
      <c r="F132" s="63"/>
      <c r="G132" s="64">
        <f>SUBTOTAL(9,G126:G131)</f>
        <v>259143093</v>
      </c>
      <c r="H132" s="64">
        <f t="shared" ref="H132:X132" si="86">SUBTOTAL(9,H126:H131)</f>
        <v>85517221</v>
      </c>
      <c r="I132" s="64">
        <f t="shared" si="86"/>
        <v>344660314</v>
      </c>
      <c r="J132" s="64">
        <f t="shared" si="86"/>
        <v>0</v>
      </c>
      <c r="K132" s="64">
        <f t="shared" si="86"/>
        <v>0</v>
      </c>
      <c r="L132" s="64">
        <f t="shared" si="86"/>
        <v>0</v>
      </c>
      <c r="M132" s="64">
        <f t="shared" si="86"/>
        <v>0</v>
      </c>
      <c r="N132" s="64">
        <f t="shared" si="86"/>
        <v>0</v>
      </c>
      <c r="O132" s="64">
        <f t="shared" si="86"/>
        <v>0</v>
      </c>
      <c r="P132" s="64">
        <f t="shared" si="86"/>
        <v>259143092.98999998</v>
      </c>
      <c r="Q132" s="64">
        <f t="shared" si="86"/>
        <v>83874106.629999995</v>
      </c>
      <c r="R132" s="64">
        <f t="shared" si="86"/>
        <v>343017199.62</v>
      </c>
      <c r="S132" s="64">
        <f t="shared" si="86"/>
        <v>0</v>
      </c>
      <c r="T132" s="64">
        <f t="shared" si="86"/>
        <v>0</v>
      </c>
      <c r="U132" s="64">
        <f t="shared" si="86"/>
        <v>0</v>
      </c>
      <c r="V132" s="64">
        <f t="shared" si="86"/>
        <v>1.0000003501772881E-2</v>
      </c>
      <c r="W132" s="64">
        <f t="shared" si="86"/>
        <v>1643114.37</v>
      </c>
      <c r="X132" s="64">
        <f t="shared" si="86"/>
        <v>1643114.3800000036</v>
      </c>
    </row>
  </sheetData>
  <autoFilter ref="A8:BN122">
    <filterColumn colId="15">
      <filters>
        <filter val="1,088,459.32"/>
        <filter val="1,098,243.92"/>
        <filter val="1,100,000.00"/>
        <filter val="10,725,003.22"/>
        <filter val="13,370,621.48"/>
        <filter val="15,954,829.20"/>
        <filter val="2,624,219.33"/>
        <filter val="21,871,258.36"/>
        <filter val="259,143,092.92"/>
        <filter val="259,143,093.00"/>
        <filter val="3,739,984.38"/>
        <filter val="3,797,464.86"/>
        <filter val="30,419,816.80"/>
        <filter val="303,639.84"/>
        <filter val="33,326,461.15"/>
        <filter val="35,513,164.39"/>
        <filter val="472,516.56"/>
        <filter val="500,000.00"/>
        <filter val="6,082,773.12"/>
        <filter val="600,000.00"/>
        <filter val="63,316,515.15"/>
        <filter val="694,999.96"/>
        <filter val="78,676,103.07"/>
        <filter val="85,187,773.51"/>
        <filter val="9,179,509.01"/>
        <filter val="900,000.00"/>
        <filter val="998,639.80"/>
      </filters>
    </filterColumn>
  </autoFilter>
  <mergeCells count="36">
    <mergeCell ref="B16:B22"/>
    <mergeCell ref="D1:W1"/>
    <mergeCell ref="D2:W2"/>
    <mergeCell ref="D3:W3"/>
    <mergeCell ref="D4:W4"/>
    <mergeCell ref="B6:B8"/>
    <mergeCell ref="C6:C8"/>
    <mergeCell ref="D6:D8"/>
    <mergeCell ref="G6:X6"/>
    <mergeCell ref="G7:I7"/>
    <mergeCell ref="J7:L7"/>
    <mergeCell ref="M7:O7"/>
    <mergeCell ref="P7:R7"/>
    <mergeCell ref="S7:U7"/>
    <mergeCell ref="V7:X7"/>
    <mergeCell ref="B9:B15"/>
    <mergeCell ref="B100:B106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3:B99"/>
    <mergeCell ref="S124:U124"/>
    <mergeCell ref="V124:X124"/>
    <mergeCell ref="B107:B113"/>
    <mergeCell ref="B114:B120"/>
    <mergeCell ref="G124:I124"/>
    <mergeCell ref="J124:L124"/>
    <mergeCell ref="M124:O124"/>
    <mergeCell ref="P124:R124"/>
  </mergeCells>
  <printOptions horizontalCentered="1" verticalCentered="1"/>
  <pageMargins left="0.17" right="0.17" top="0.24" bottom="0.19685039370078741" header="0.28999999999999998" footer="0.28999999999999998"/>
  <pageSetup paperSize="5" scale="21" fitToHeight="5" orientation="landscape" r:id="rId1"/>
  <headerFooter alignWithMargins="0"/>
  <rowBreaks count="3" manualBreakCount="3">
    <brk id="43" max="27" man="1"/>
    <brk id="71" max="27" man="1"/>
    <brk id="9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42"/>
  <sheetViews>
    <sheetView topLeftCell="B6" zoomScale="40" zoomScaleNormal="40" workbookViewId="0">
      <pane xSplit="3" ySplit="3" topLeftCell="O123" activePane="bottomRight" state="frozen"/>
      <selection activeCell="B6" sqref="B6"/>
      <selection pane="topRight" activeCell="E6" sqref="E6"/>
      <selection pane="bottomLeft" activeCell="B9" sqref="B9"/>
      <selection pane="bottomRight" activeCell="O130" sqref="O130"/>
    </sheetView>
  </sheetViews>
  <sheetFormatPr baseColWidth="10" defaultColWidth="11.42578125" defaultRowHeight="12.75"/>
  <cols>
    <col min="1" max="2" width="11.42578125" style="65"/>
    <col min="3" max="3" width="14.7109375" style="65" customWidth="1"/>
    <col min="4" max="4" width="87.28515625" style="65" customWidth="1"/>
    <col min="5" max="5" width="33.5703125" style="65" customWidth="1"/>
    <col min="6" max="7" width="31" style="65" customWidth="1"/>
    <col min="8" max="8" width="35.7109375" style="65" customWidth="1"/>
    <col min="9" max="15" width="31" style="65" customWidth="1"/>
    <col min="16" max="20" width="34.5703125" style="65" customWidth="1"/>
    <col min="21" max="21" width="33.5703125" style="65" customWidth="1"/>
    <col min="22" max="23" width="31" style="65" customWidth="1"/>
    <col min="24" max="24" width="32.85546875" style="65" customWidth="1"/>
    <col min="25" max="25" width="34.140625" style="65" bestFit="1" customWidth="1"/>
    <col min="26" max="27" width="31" style="65" customWidth="1"/>
    <col min="28" max="28" width="34.28515625" style="65" customWidth="1"/>
    <col min="29" max="29" width="26.85546875" style="65" customWidth="1"/>
    <col min="30" max="30" width="25.7109375" style="65" customWidth="1"/>
    <col min="31" max="31" width="39.28515625" style="65" customWidth="1"/>
    <col min="32" max="32" width="29" style="65" customWidth="1"/>
    <col min="33" max="16384" width="11.42578125" style="65"/>
  </cols>
  <sheetData>
    <row r="1" spans="1:28" ht="44.25" customHeight="1">
      <c r="A1" s="1"/>
      <c r="B1" s="1"/>
      <c r="C1" s="1"/>
      <c r="D1" s="204" t="s">
        <v>0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1"/>
    </row>
    <row r="2" spans="1:28" ht="74.25" customHeight="1">
      <c r="A2" s="1"/>
      <c r="B2" s="1"/>
      <c r="C2" s="1"/>
      <c r="D2" s="204" t="s">
        <v>86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1"/>
    </row>
    <row r="3" spans="1:28" ht="44.25" customHeight="1">
      <c r="A3" s="1"/>
      <c r="B3" s="1"/>
      <c r="C3" s="1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1"/>
    </row>
    <row r="4" spans="1:28" ht="44.25" customHeight="1">
      <c r="A4" s="1"/>
      <c r="B4" s="1"/>
      <c r="C4" s="1"/>
      <c r="D4" s="204" t="s">
        <v>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1"/>
    </row>
    <row r="5" spans="1:28" ht="33" customHeight="1" thickBot="1">
      <c r="A5" s="1"/>
      <c r="B5" s="1"/>
      <c r="C5" s="1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1"/>
    </row>
    <row r="6" spans="1:28" s="66" customFormat="1" ht="47.25" customHeight="1" thickBot="1">
      <c r="A6" s="2"/>
      <c r="B6" s="206" t="s">
        <v>3</v>
      </c>
      <c r="C6" s="206" t="s">
        <v>4</v>
      </c>
      <c r="D6" s="197" t="s">
        <v>5</v>
      </c>
      <c r="E6" s="207" t="s">
        <v>6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</row>
    <row r="7" spans="1:28" s="66" customFormat="1" ht="47.25" customHeight="1" thickBot="1">
      <c r="A7" s="2"/>
      <c r="B7" s="206"/>
      <c r="C7" s="206"/>
      <c r="D7" s="197"/>
      <c r="E7" s="197" t="s">
        <v>7</v>
      </c>
      <c r="F7" s="197"/>
      <c r="G7" s="197"/>
      <c r="H7" s="197"/>
      <c r="I7" s="197" t="s">
        <v>8</v>
      </c>
      <c r="J7" s="197"/>
      <c r="K7" s="197"/>
      <c r="L7" s="197"/>
      <c r="M7" s="197" t="s">
        <v>9</v>
      </c>
      <c r="N7" s="197"/>
      <c r="O7" s="197"/>
      <c r="P7" s="197"/>
      <c r="Q7" s="197" t="s">
        <v>42</v>
      </c>
      <c r="R7" s="197"/>
      <c r="S7" s="197"/>
      <c r="T7" s="197"/>
      <c r="U7" s="197" t="s">
        <v>10</v>
      </c>
      <c r="V7" s="197"/>
      <c r="W7" s="197"/>
      <c r="X7" s="197"/>
      <c r="Y7" s="207" t="s">
        <v>11</v>
      </c>
      <c r="Z7" s="207"/>
      <c r="AA7" s="207"/>
      <c r="AB7" s="207"/>
    </row>
    <row r="8" spans="1:28" s="66" customFormat="1" ht="65.25" customHeight="1" thickBot="1">
      <c r="A8" s="2"/>
      <c r="B8" s="206"/>
      <c r="C8" s="206"/>
      <c r="D8" s="197"/>
      <c r="E8" s="42" t="s">
        <v>12</v>
      </c>
      <c r="F8" s="42" t="s">
        <v>13</v>
      </c>
      <c r="G8" s="42" t="s">
        <v>14</v>
      </c>
      <c r="H8" s="42" t="s">
        <v>15</v>
      </c>
      <c r="I8" s="42" t="s">
        <v>12</v>
      </c>
      <c r="J8" s="42" t="s">
        <v>13</v>
      </c>
      <c r="K8" s="42" t="s">
        <v>14</v>
      </c>
      <c r="L8" s="42" t="s">
        <v>15</v>
      </c>
      <c r="M8" s="42" t="s">
        <v>12</v>
      </c>
      <c r="N8" s="42" t="s">
        <v>13</v>
      </c>
      <c r="O8" s="42" t="s">
        <v>14</v>
      </c>
      <c r="P8" s="42" t="s">
        <v>15</v>
      </c>
      <c r="Q8" s="42" t="s">
        <v>12</v>
      </c>
      <c r="R8" s="42" t="s">
        <v>13</v>
      </c>
      <c r="S8" s="42" t="s">
        <v>14</v>
      </c>
      <c r="T8" s="42" t="s">
        <v>15</v>
      </c>
      <c r="U8" s="42" t="s">
        <v>12</v>
      </c>
      <c r="V8" s="42" t="s">
        <v>13</v>
      </c>
      <c r="W8" s="42" t="s">
        <v>14</v>
      </c>
      <c r="X8" s="42" t="s">
        <v>15</v>
      </c>
      <c r="Y8" s="42" t="s">
        <v>12</v>
      </c>
      <c r="Z8" s="42" t="s">
        <v>13</v>
      </c>
      <c r="AA8" s="42" t="s">
        <v>14</v>
      </c>
      <c r="AB8" s="42" t="s">
        <v>15</v>
      </c>
    </row>
    <row r="9" spans="1:28" ht="64.5" customHeight="1">
      <c r="A9" s="3"/>
      <c r="B9" s="208">
        <v>1</v>
      </c>
      <c r="C9" s="4"/>
      <c r="D9" s="5" t="s">
        <v>16</v>
      </c>
      <c r="E9" s="6">
        <f>SUM(E10:E15)</f>
        <v>0</v>
      </c>
      <c r="F9" s="6">
        <f t="shared" ref="F9:AB9" si="0">SUM(F10:F15)</f>
        <v>0</v>
      </c>
      <c r="G9" s="6">
        <f t="shared" si="0"/>
        <v>10832969.879999999</v>
      </c>
      <c r="H9" s="6">
        <f t="shared" si="0"/>
        <v>10832969.879999999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10590404.640000001</v>
      </c>
      <c r="T9" s="6">
        <f t="shared" si="0"/>
        <v>10590404.640000001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242565.24000000022</v>
      </c>
      <c r="AB9" s="6">
        <f t="shared" si="0"/>
        <v>242565.24000000022</v>
      </c>
    </row>
    <row r="10" spans="1:28" ht="49.5" customHeight="1">
      <c r="A10" s="3"/>
      <c r="B10" s="199"/>
      <c r="C10" s="7">
        <v>1000</v>
      </c>
      <c r="D10" s="8" t="s">
        <v>17</v>
      </c>
      <c r="E10" s="9">
        <v>0</v>
      </c>
      <c r="F10" s="9">
        <v>0</v>
      </c>
      <c r="G10" s="9">
        <v>6000000</v>
      </c>
      <c r="H10" s="10">
        <f t="shared" ref="H10:H15" si="1">E10+F10+G10</f>
        <v>6000000</v>
      </c>
      <c r="I10" s="9">
        <v>0</v>
      </c>
      <c r="J10" s="9">
        <v>0</v>
      </c>
      <c r="K10" s="9">
        <v>0</v>
      </c>
      <c r="L10" s="10">
        <f t="shared" ref="L10:L15" si="2">I10+J10+K10</f>
        <v>0</v>
      </c>
      <c r="M10" s="9">
        <v>0</v>
      </c>
      <c r="N10" s="9">
        <v>0</v>
      </c>
      <c r="O10" s="9">
        <v>0</v>
      </c>
      <c r="P10" s="10">
        <f t="shared" ref="P10:P15" si="3">M10+N10+O10</f>
        <v>0</v>
      </c>
      <c r="Q10" s="9">
        <v>0</v>
      </c>
      <c r="R10" s="9">
        <v>0</v>
      </c>
      <c r="S10" s="9">
        <v>5803104.7599999998</v>
      </c>
      <c r="T10" s="10">
        <f t="shared" ref="T10:T15" si="4">Q10+R10+S10</f>
        <v>5803104.7599999998</v>
      </c>
      <c r="U10" s="9">
        <v>0</v>
      </c>
      <c r="V10" s="9">
        <v>0</v>
      </c>
      <c r="W10" s="9">
        <v>0</v>
      </c>
      <c r="X10" s="10">
        <f t="shared" ref="X10:X15" si="5">U10+V10+W10</f>
        <v>0</v>
      </c>
      <c r="Y10" s="9">
        <f t="shared" ref="Y10:AA15" si="6">E10-I10-M10-Q10-U10</f>
        <v>0</v>
      </c>
      <c r="Z10" s="9">
        <f t="shared" si="6"/>
        <v>0</v>
      </c>
      <c r="AA10" s="9">
        <f t="shared" si="6"/>
        <v>196895.24000000022</v>
      </c>
      <c r="AB10" s="10">
        <f t="shared" ref="AB10:AB15" si="7">Y10+Z10+AA10</f>
        <v>196895.24000000022</v>
      </c>
    </row>
    <row r="11" spans="1:28" ht="49.5" customHeight="1">
      <c r="A11" s="3"/>
      <c r="B11" s="199"/>
      <c r="C11" s="7">
        <v>2000</v>
      </c>
      <c r="D11" s="8" t="s">
        <v>18</v>
      </c>
      <c r="E11" s="9">
        <v>0</v>
      </c>
      <c r="F11" s="9">
        <v>0</v>
      </c>
      <c r="G11" s="9">
        <v>0</v>
      </c>
      <c r="H11" s="10">
        <f t="shared" si="1"/>
        <v>0</v>
      </c>
      <c r="I11" s="9">
        <v>0</v>
      </c>
      <c r="J11" s="9">
        <v>0</v>
      </c>
      <c r="K11" s="9">
        <v>0</v>
      </c>
      <c r="L11" s="10">
        <f t="shared" si="2"/>
        <v>0</v>
      </c>
      <c r="M11" s="9">
        <v>0</v>
      </c>
      <c r="N11" s="9">
        <v>0</v>
      </c>
      <c r="O11" s="9">
        <v>0</v>
      </c>
      <c r="P11" s="10">
        <f t="shared" si="3"/>
        <v>0</v>
      </c>
      <c r="Q11" s="9">
        <v>0</v>
      </c>
      <c r="R11" s="9">
        <v>0</v>
      </c>
      <c r="S11" s="9">
        <v>0</v>
      </c>
      <c r="T11" s="10">
        <f t="shared" si="4"/>
        <v>0</v>
      </c>
      <c r="U11" s="9">
        <v>0</v>
      </c>
      <c r="V11" s="9">
        <v>0</v>
      </c>
      <c r="W11" s="9">
        <v>0</v>
      </c>
      <c r="X11" s="10">
        <f t="shared" si="5"/>
        <v>0</v>
      </c>
      <c r="Y11" s="9">
        <f t="shared" si="6"/>
        <v>0</v>
      </c>
      <c r="Z11" s="9">
        <f t="shared" si="6"/>
        <v>0</v>
      </c>
      <c r="AA11" s="9">
        <f t="shared" si="6"/>
        <v>0</v>
      </c>
      <c r="AB11" s="10">
        <f t="shared" si="7"/>
        <v>0</v>
      </c>
    </row>
    <row r="12" spans="1:28" ht="49.5" customHeight="1">
      <c r="A12" s="3"/>
      <c r="B12" s="199"/>
      <c r="C12" s="7">
        <v>3000</v>
      </c>
      <c r="D12" s="8" t="s">
        <v>19</v>
      </c>
      <c r="E12" s="9">
        <v>0</v>
      </c>
      <c r="F12" s="9">
        <v>0</v>
      </c>
      <c r="G12" s="9">
        <v>4832969.88</v>
      </c>
      <c r="H12" s="10">
        <f t="shared" si="1"/>
        <v>4832969.88</v>
      </c>
      <c r="I12" s="9">
        <v>0</v>
      </c>
      <c r="J12" s="9">
        <v>0</v>
      </c>
      <c r="K12" s="9">
        <v>0</v>
      </c>
      <c r="L12" s="10">
        <f t="shared" si="2"/>
        <v>0</v>
      </c>
      <c r="M12" s="9">
        <v>0</v>
      </c>
      <c r="N12" s="9">
        <v>0</v>
      </c>
      <c r="O12" s="9">
        <v>0</v>
      </c>
      <c r="P12" s="10">
        <f t="shared" si="3"/>
        <v>0</v>
      </c>
      <c r="Q12" s="9">
        <v>0</v>
      </c>
      <c r="R12" s="9">
        <v>0</v>
      </c>
      <c r="S12" s="9">
        <v>4787299.88</v>
      </c>
      <c r="T12" s="10">
        <f t="shared" si="4"/>
        <v>4787299.88</v>
      </c>
      <c r="U12" s="9">
        <v>0</v>
      </c>
      <c r="V12" s="9">
        <v>0</v>
      </c>
      <c r="W12" s="9">
        <v>0</v>
      </c>
      <c r="X12" s="10">
        <f t="shared" si="5"/>
        <v>0</v>
      </c>
      <c r="Y12" s="9">
        <f t="shared" si="6"/>
        <v>0</v>
      </c>
      <c r="Z12" s="9">
        <f t="shared" si="6"/>
        <v>0</v>
      </c>
      <c r="AA12" s="9">
        <f t="shared" si="6"/>
        <v>45670</v>
      </c>
      <c r="AB12" s="10">
        <f t="shared" si="7"/>
        <v>45670</v>
      </c>
    </row>
    <row r="13" spans="1:28" ht="54.95" customHeight="1">
      <c r="A13" s="3"/>
      <c r="B13" s="199"/>
      <c r="C13" s="7">
        <v>4000</v>
      </c>
      <c r="D13" s="8" t="s">
        <v>20</v>
      </c>
      <c r="E13" s="9">
        <v>0</v>
      </c>
      <c r="F13" s="9">
        <v>0</v>
      </c>
      <c r="G13" s="9">
        <v>0</v>
      </c>
      <c r="H13" s="10">
        <f t="shared" si="1"/>
        <v>0</v>
      </c>
      <c r="I13" s="9">
        <v>0</v>
      </c>
      <c r="J13" s="9">
        <v>0</v>
      </c>
      <c r="K13" s="9">
        <v>0</v>
      </c>
      <c r="L13" s="10">
        <f t="shared" si="2"/>
        <v>0</v>
      </c>
      <c r="M13" s="9">
        <v>0</v>
      </c>
      <c r="N13" s="9">
        <v>0</v>
      </c>
      <c r="O13" s="9">
        <v>0</v>
      </c>
      <c r="P13" s="10">
        <f t="shared" si="3"/>
        <v>0</v>
      </c>
      <c r="Q13" s="9">
        <v>0</v>
      </c>
      <c r="R13" s="9">
        <v>0</v>
      </c>
      <c r="S13" s="9">
        <v>0</v>
      </c>
      <c r="T13" s="10">
        <f t="shared" si="4"/>
        <v>0</v>
      </c>
      <c r="U13" s="9">
        <v>0</v>
      </c>
      <c r="V13" s="9">
        <v>0</v>
      </c>
      <c r="W13" s="9">
        <v>0</v>
      </c>
      <c r="X13" s="10">
        <f t="shared" si="5"/>
        <v>0</v>
      </c>
      <c r="Y13" s="9">
        <f t="shared" si="6"/>
        <v>0</v>
      </c>
      <c r="Z13" s="9">
        <f t="shared" si="6"/>
        <v>0</v>
      </c>
      <c r="AA13" s="9">
        <f t="shared" si="6"/>
        <v>0</v>
      </c>
      <c r="AB13" s="10">
        <f t="shared" si="7"/>
        <v>0</v>
      </c>
    </row>
    <row r="14" spans="1:28" ht="49.5" customHeight="1">
      <c r="A14" s="3"/>
      <c r="B14" s="199"/>
      <c r="C14" s="7">
        <v>5000</v>
      </c>
      <c r="D14" s="8" t="s">
        <v>21</v>
      </c>
      <c r="E14" s="9">
        <v>0</v>
      </c>
      <c r="F14" s="9">
        <v>0</v>
      </c>
      <c r="G14" s="9">
        <v>0</v>
      </c>
      <c r="H14" s="10">
        <f t="shared" si="1"/>
        <v>0</v>
      </c>
      <c r="I14" s="9">
        <v>0</v>
      </c>
      <c r="J14" s="9">
        <v>0</v>
      </c>
      <c r="K14" s="9">
        <v>0</v>
      </c>
      <c r="L14" s="10">
        <f t="shared" si="2"/>
        <v>0</v>
      </c>
      <c r="M14" s="9">
        <v>0</v>
      </c>
      <c r="N14" s="9">
        <v>0</v>
      </c>
      <c r="O14" s="9">
        <v>0</v>
      </c>
      <c r="P14" s="10">
        <f t="shared" si="3"/>
        <v>0</v>
      </c>
      <c r="Q14" s="9">
        <v>0</v>
      </c>
      <c r="R14" s="9">
        <v>0</v>
      </c>
      <c r="S14" s="9">
        <v>0</v>
      </c>
      <c r="T14" s="10">
        <f t="shared" si="4"/>
        <v>0</v>
      </c>
      <c r="U14" s="9">
        <v>0</v>
      </c>
      <c r="V14" s="9">
        <v>0</v>
      </c>
      <c r="W14" s="9">
        <v>0</v>
      </c>
      <c r="X14" s="10">
        <f t="shared" si="5"/>
        <v>0</v>
      </c>
      <c r="Y14" s="9">
        <f t="shared" si="6"/>
        <v>0</v>
      </c>
      <c r="Z14" s="9">
        <f t="shared" si="6"/>
        <v>0</v>
      </c>
      <c r="AA14" s="9">
        <f t="shared" si="6"/>
        <v>0</v>
      </c>
      <c r="AB14" s="10">
        <f t="shared" si="7"/>
        <v>0</v>
      </c>
    </row>
    <row r="15" spans="1:28" ht="49.5" customHeight="1">
      <c r="A15" s="3"/>
      <c r="B15" s="200"/>
      <c r="C15" s="7">
        <v>6000</v>
      </c>
      <c r="D15" s="8" t="s">
        <v>22</v>
      </c>
      <c r="E15" s="9">
        <v>0</v>
      </c>
      <c r="F15" s="9">
        <v>0</v>
      </c>
      <c r="G15" s="9">
        <v>0</v>
      </c>
      <c r="H15" s="10">
        <f t="shared" si="1"/>
        <v>0</v>
      </c>
      <c r="I15" s="9">
        <v>0</v>
      </c>
      <c r="J15" s="9">
        <v>0</v>
      </c>
      <c r="K15" s="9">
        <v>0</v>
      </c>
      <c r="L15" s="10">
        <f t="shared" si="2"/>
        <v>0</v>
      </c>
      <c r="M15" s="9">
        <v>0</v>
      </c>
      <c r="N15" s="9">
        <v>0</v>
      </c>
      <c r="O15" s="9">
        <v>0</v>
      </c>
      <c r="P15" s="10">
        <f t="shared" si="3"/>
        <v>0</v>
      </c>
      <c r="Q15" s="9">
        <v>0</v>
      </c>
      <c r="R15" s="9">
        <v>0</v>
      </c>
      <c r="S15" s="9">
        <v>0</v>
      </c>
      <c r="T15" s="10">
        <f t="shared" si="4"/>
        <v>0</v>
      </c>
      <c r="U15" s="9">
        <v>0</v>
      </c>
      <c r="V15" s="9">
        <v>0</v>
      </c>
      <c r="W15" s="9">
        <v>0</v>
      </c>
      <c r="X15" s="10">
        <f t="shared" si="5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10">
        <f t="shared" si="7"/>
        <v>0</v>
      </c>
    </row>
    <row r="16" spans="1:28" ht="64.5" customHeight="1">
      <c r="A16" s="1"/>
      <c r="B16" s="198">
        <v>2</v>
      </c>
      <c r="C16" s="11"/>
      <c r="D16" s="12" t="s">
        <v>23</v>
      </c>
      <c r="E16" s="6">
        <f t="shared" ref="E16:AB16" si="8">SUM(E17:E22)</f>
        <v>77433949.700000003</v>
      </c>
      <c r="F16" s="6">
        <f t="shared" si="8"/>
        <v>2656703.75</v>
      </c>
      <c r="G16" s="6">
        <f t="shared" si="8"/>
        <v>12002582.02</v>
      </c>
      <c r="H16" s="6">
        <f t="shared" si="8"/>
        <v>92093235.469999999</v>
      </c>
      <c r="I16" s="6">
        <f t="shared" si="8"/>
        <v>0</v>
      </c>
      <c r="J16" s="6">
        <f t="shared" si="8"/>
        <v>0</v>
      </c>
      <c r="K16" s="6">
        <f t="shared" si="8"/>
        <v>0</v>
      </c>
      <c r="L16" s="6">
        <f t="shared" si="8"/>
        <v>0</v>
      </c>
      <c r="M16" s="6">
        <f t="shared" si="8"/>
        <v>0</v>
      </c>
      <c r="N16" s="6">
        <f t="shared" si="8"/>
        <v>0</v>
      </c>
      <c r="O16" s="6">
        <f t="shared" si="8"/>
        <v>0</v>
      </c>
      <c r="P16" s="6">
        <f t="shared" si="8"/>
        <v>0</v>
      </c>
      <c r="Q16" s="6">
        <f t="shared" si="8"/>
        <v>76064991.679999992</v>
      </c>
      <c r="R16" s="6">
        <f t="shared" si="8"/>
        <v>2656442.1</v>
      </c>
      <c r="S16" s="6">
        <f t="shared" si="8"/>
        <v>11821470.029999999</v>
      </c>
      <c r="T16" s="6">
        <f t="shared" si="8"/>
        <v>90542903.810000002</v>
      </c>
      <c r="U16" s="6">
        <f t="shared" si="8"/>
        <v>0</v>
      </c>
      <c r="V16" s="6">
        <f t="shared" si="8"/>
        <v>0</v>
      </c>
      <c r="W16" s="6">
        <f t="shared" si="8"/>
        <v>0</v>
      </c>
      <c r="X16" s="6">
        <f t="shared" si="8"/>
        <v>0</v>
      </c>
      <c r="Y16" s="6">
        <f t="shared" si="8"/>
        <v>1368958.0200000005</v>
      </c>
      <c r="Z16" s="6">
        <f t="shared" si="8"/>
        <v>261.64999999990687</v>
      </c>
      <c r="AA16" s="6">
        <f t="shared" si="8"/>
        <v>181111.99000000022</v>
      </c>
      <c r="AB16" s="6">
        <f t="shared" si="8"/>
        <v>1550331.6600000006</v>
      </c>
    </row>
    <row r="17" spans="1:28" ht="49.5" customHeight="1">
      <c r="A17" s="1"/>
      <c r="B17" s="199"/>
      <c r="C17" s="7">
        <v>1000</v>
      </c>
      <c r="D17" s="8" t="s">
        <v>17</v>
      </c>
      <c r="E17" s="9">
        <v>0</v>
      </c>
      <c r="F17" s="9">
        <v>0</v>
      </c>
      <c r="G17" s="9">
        <v>12002582.02</v>
      </c>
      <c r="H17" s="10">
        <f t="shared" ref="H17:H22" si="9">E17+F17+G17</f>
        <v>12002582.02</v>
      </c>
      <c r="I17" s="9">
        <v>0</v>
      </c>
      <c r="J17" s="9">
        <v>0</v>
      </c>
      <c r="K17" s="9">
        <v>0</v>
      </c>
      <c r="L17" s="10">
        <f t="shared" ref="L17:L22" si="10">I17+J17+K17</f>
        <v>0</v>
      </c>
      <c r="M17" s="9">
        <v>0</v>
      </c>
      <c r="N17" s="9">
        <v>0</v>
      </c>
      <c r="O17" s="9">
        <v>0</v>
      </c>
      <c r="P17" s="10">
        <f t="shared" ref="P17:P22" si="11">M17+N17+O17</f>
        <v>0</v>
      </c>
      <c r="Q17" s="9">
        <v>0</v>
      </c>
      <c r="R17" s="9">
        <v>0</v>
      </c>
      <c r="S17" s="9">
        <v>11821470.029999999</v>
      </c>
      <c r="T17" s="10">
        <f t="shared" ref="T17:T22" si="12">Q17+R17+S17</f>
        <v>11821470.029999999</v>
      </c>
      <c r="U17" s="9">
        <v>0</v>
      </c>
      <c r="V17" s="9">
        <v>0</v>
      </c>
      <c r="W17" s="9">
        <v>0</v>
      </c>
      <c r="X17" s="10">
        <f t="shared" ref="X17:X22" si="13">U17+V17+W17</f>
        <v>0</v>
      </c>
      <c r="Y17" s="9">
        <f t="shared" ref="Y17:AA22" si="14">E17-I17-M17-Q17-U17</f>
        <v>0</v>
      </c>
      <c r="Z17" s="9">
        <f t="shared" si="14"/>
        <v>0</v>
      </c>
      <c r="AA17" s="9">
        <f t="shared" si="14"/>
        <v>181111.99000000022</v>
      </c>
      <c r="AB17" s="10">
        <f t="shared" ref="AB17:AB22" si="15">Y17+Z17+AA17</f>
        <v>181111.99000000022</v>
      </c>
    </row>
    <row r="18" spans="1:28" ht="49.5" customHeight="1">
      <c r="A18" s="1"/>
      <c r="B18" s="199"/>
      <c r="C18" s="7">
        <v>2000</v>
      </c>
      <c r="D18" s="8" t="s">
        <v>18</v>
      </c>
      <c r="E18" s="9">
        <v>6539968.2599999998</v>
      </c>
      <c r="F18" s="9">
        <v>0</v>
      </c>
      <c r="G18" s="9">
        <v>0</v>
      </c>
      <c r="H18" s="10">
        <f t="shared" si="9"/>
        <v>6539968.2599999998</v>
      </c>
      <c r="I18" s="9">
        <v>0</v>
      </c>
      <c r="J18" s="9">
        <v>0</v>
      </c>
      <c r="K18" s="9">
        <v>0</v>
      </c>
      <c r="L18" s="10">
        <f t="shared" si="10"/>
        <v>0</v>
      </c>
      <c r="M18" s="9">
        <v>0</v>
      </c>
      <c r="N18" s="9">
        <v>0</v>
      </c>
      <c r="O18" s="9">
        <v>0</v>
      </c>
      <c r="P18" s="10">
        <f t="shared" si="11"/>
        <v>0</v>
      </c>
      <c r="Q18" s="9">
        <v>6539968.2599999998</v>
      </c>
      <c r="R18" s="9">
        <v>0</v>
      </c>
      <c r="S18" s="9">
        <v>0</v>
      </c>
      <c r="T18" s="10">
        <f t="shared" si="12"/>
        <v>6539968.2599999998</v>
      </c>
      <c r="U18" s="9">
        <v>0</v>
      </c>
      <c r="V18" s="9">
        <v>0</v>
      </c>
      <c r="W18" s="9">
        <v>0</v>
      </c>
      <c r="X18" s="10">
        <f t="shared" si="13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  <c r="AB18" s="10">
        <f t="shared" si="15"/>
        <v>0</v>
      </c>
    </row>
    <row r="19" spans="1:28" ht="49.5" customHeight="1">
      <c r="A19" s="1"/>
      <c r="B19" s="199"/>
      <c r="C19" s="7">
        <v>3000</v>
      </c>
      <c r="D19" s="8" t="s">
        <v>19</v>
      </c>
      <c r="E19" s="9">
        <v>4721108.91</v>
      </c>
      <c r="F19" s="9">
        <v>2656703.75</v>
      </c>
      <c r="G19" s="9">
        <v>0</v>
      </c>
      <c r="H19" s="10">
        <f t="shared" si="9"/>
        <v>7377812.6600000001</v>
      </c>
      <c r="I19" s="9">
        <v>0</v>
      </c>
      <c r="J19" s="9">
        <v>0</v>
      </c>
      <c r="K19" s="9">
        <v>0</v>
      </c>
      <c r="L19" s="10">
        <f t="shared" si="10"/>
        <v>0</v>
      </c>
      <c r="M19" s="9">
        <v>0</v>
      </c>
      <c r="N19" s="9">
        <v>0</v>
      </c>
      <c r="O19" s="9">
        <v>0</v>
      </c>
      <c r="P19" s="10">
        <f t="shared" si="11"/>
        <v>0</v>
      </c>
      <c r="Q19" s="9">
        <v>4412280.8899999997</v>
      </c>
      <c r="R19" s="9">
        <v>2656442.1</v>
      </c>
      <c r="S19" s="9">
        <v>0</v>
      </c>
      <c r="T19" s="10">
        <f t="shared" si="12"/>
        <v>7068722.9900000002</v>
      </c>
      <c r="U19" s="9">
        <v>0</v>
      </c>
      <c r="V19" s="9">
        <v>0</v>
      </c>
      <c r="W19" s="9">
        <v>0</v>
      </c>
      <c r="X19" s="10">
        <f t="shared" si="13"/>
        <v>0</v>
      </c>
      <c r="Y19" s="9">
        <f t="shared" si="14"/>
        <v>308828.02000000048</v>
      </c>
      <c r="Z19" s="9">
        <f t="shared" si="14"/>
        <v>261.64999999990687</v>
      </c>
      <c r="AA19" s="9">
        <f t="shared" si="14"/>
        <v>0</v>
      </c>
      <c r="AB19" s="10">
        <f t="shared" si="15"/>
        <v>309089.67000000039</v>
      </c>
    </row>
    <row r="20" spans="1:28" ht="54.95" customHeight="1">
      <c r="A20" s="1"/>
      <c r="B20" s="199"/>
      <c r="C20" s="7">
        <v>4000</v>
      </c>
      <c r="D20" s="8" t="s">
        <v>20</v>
      </c>
      <c r="E20" s="9">
        <v>0</v>
      </c>
      <c r="F20" s="9">
        <v>0</v>
      </c>
      <c r="G20" s="9">
        <v>0</v>
      </c>
      <c r="H20" s="10">
        <f t="shared" si="9"/>
        <v>0</v>
      </c>
      <c r="I20" s="9">
        <v>0</v>
      </c>
      <c r="J20" s="9">
        <v>0</v>
      </c>
      <c r="K20" s="9">
        <v>0</v>
      </c>
      <c r="L20" s="10">
        <f t="shared" si="10"/>
        <v>0</v>
      </c>
      <c r="M20" s="9">
        <v>0</v>
      </c>
      <c r="N20" s="9">
        <v>0</v>
      </c>
      <c r="O20" s="9">
        <v>0</v>
      </c>
      <c r="P20" s="10">
        <f t="shared" si="11"/>
        <v>0</v>
      </c>
      <c r="Q20" s="9">
        <v>0</v>
      </c>
      <c r="R20" s="9">
        <v>0</v>
      </c>
      <c r="S20" s="9">
        <v>0</v>
      </c>
      <c r="T20" s="10">
        <f t="shared" si="12"/>
        <v>0</v>
      </c>
      <c r="U20" s="9">
        <v>0</v>
      </c>
      <c r="V20" s="9">
        <v>0</v>
      </c>
      <c r="W20" s="9">
        <v>0</v>
      </c>
      <c r="X20" s="10">
        <f t="shared" si="13"/>
        <v>0</v>
      </c>
      <c r="Y20" s="9">
        <f t="shared" si="14"/>
        <v>0</v>
      </c>
      <c r="Z20" s="9">
        <f t="shared" si="14"/>
        <v>0</v>
      </c>
      <c r="AA20" s="9">
        <f t="shared" si="14"/>
        <v>0</v>
      </c>
      <c r="AB20" s="10">
        <f t="shared" si="15"/>
        <v>0</v>
      </c>
    </row>
    <row r="21" spans="1:28" ht="49.5" customHeight="1">
      <c r="A21" s="1"/>
      <c r="B21" s="199"/>
      <c r="C21" s="7">
        <v>5000</v>
      </c>
      <c r="D21" s="8" t="s">
        <v>21</v>
      </c>
      <c r="E21" s="9">
        <v>5805767.5599999996</v>
      </c>
      <c r="F21" s="9">
        <v>0</v>
      </c>
      <c r="G21" s="9">
        <v>0</v>
      </c>
      <c r="H21" s="10">
        <f t="shared" si="9"/>
        <v>5805767.5599999996</v>
      </c>
      <c r="I21" s="9">
        <v>0</v>
      </c>
      <c r="J21" s="9">
        <v>0</v>
      </c>
      <c r="K21" s="9">
        <v>0</v>
      </c>
      <c r="L21" s="10">
        <f t="shared" si="10"/>
        <v>0</v>
      </c>
      <c r="M21" s="9">
        <v>0</v>
      </c>
      <c r="N21" s="9">
        <v>0</v>
      </c>
      <c r="O21" s="9">
        <v>0</v>
      </c>
      <c r="P21" s="10">
        <f t="shared" si="11"/>
        <v>0</v>
      </c>
      <c r="Q21" s="9">
        <v>4745637.5599999996</v>
      </c>
      <c r="R21" s="9">
        <v>0</v>
      </c>
      <c r="S21" s="9">
        <v>0</v>
      </c>
      <c r="T21" s="10">
        <f t="shared" si="12"/>
        <v>4745637.5599999996</v>
      </c>
      <c r="U21" s="9">
        <v>0</v>
      </c>
      <c r="V21" s="9">
        <v>0</v>
      </c>
      <c r="W21" s="9">
        <v>0</v>
      </c>
      <c r="X21" s="10">
        <f t="shared" si="13"/>
        <v>0</v>
      </c>
      <c r="Y21" s="9">
        <f t="shared" si="14"/>
        <v>1060130</v>
      </c>
      <c r="Z21" s="9">
        <f t="shared" si="14"/>
        <v>0</v>
      </c>
      <c r="AA21" s="9">
        <f t="shared" si="14"/>
        <v>0</v>
      </c>
      <c r="AB21" s="10">
        <f t="shared" si="15"/>
        <v>1060130</v>
      </c>
    </row>
    <row r="22" spans="1:28" ht="49.5" customHeight="1">
      <c r="A22" s="1"/>
      <c r="B22" s="200"/>
      <c r="C22" s="7">
        <v>6000</v>
      </c>
      <c r="D22" s="8" t="s">
        <v>22</v>
      </c>
      <c r="E22" s="9">
        <v>60367104.969999999</v>
      </c>
      <c r="F22" s="9">
        <v>0</v>
      </c>
      <c r="G22" s="9">
        <v>0</v>
      </c>
      <c r="H22" s="10">
        <f t="shared" si="9"/>
        <v>60367104.969999999</v>
      </c>
      <c r="I22" s="9">
        <v>0</v>
      </c>
      <c r="J22" s="9">
        <v>0</v>
      </c>
      <c r="K22" s="9">
        <v>0</v>
      </c>
      <c r="L22" s="10">
        <f t="shared" si="10"/>
        <v>0</v>
      </c>
      <c r="M22" s="9">
        <v>0</v>
      </c>
      <c r="N22" s="9">
        <v>0</v>
      </c>
      <c r="O22" s="9">
        <v>0</v>
      </c>
      <c r="P22" s="10">
        <f t="shared" si="11"/>
        <v>0</v>
      </c>
      <c r="Q22" s="9">
        <v>60367104.969999999</v>
      </c>
      <c r="R22" s="9">
        <v>0</v>
      </c>
      <c r="S22" s="9">
        <v>0</v>
      </c>
      <c r="T22" s="10">
        <f t="shared" si="12"/>
        <v>60367104.969999999</v>
      </c>
      <c r="U22" s="9">
        <v>0</v>
      </c>
      <c r="V22" s="9">
        <v>0</v>
      </c>
      <c r="W22" s="9">
        <v>0</v>
      </c>
      <c r="X22" s="10">
        <f t="shared" si="13"/>
        <v>0</v>
      </c>
      <c r="Y22" s="9">
        <f t="shared" si="14"/>
        <v>0</v>
      </c>
      <c r="Z22" s="9">
        <f t="shared" si="14"/>
        <v>0</v>
      </c>
      <c r="AA22" s="9">
        <f t="shared" si="14"/>
        <v>0</v>
      </c>
      <c r="AB22" s="10">
        <f t="shared" si="15"/>
        <v>0</v>
      </c>
    </row>
    <row r="23" spans="1:28" ht="64.5" customHeight="1">
      <c r="A23" s="1"/>
      <c r="B23" s="198">
        <v>3</v>
      </c>
      <c r="C23" s="11"/>
      <c r="D23" s="12" t="s">
        <v>24</v>
      </c>
      <c r="E23" s="6">
        <f t="shared" ref="E23:AB23" si="16">SUM(E24:E29)</f>
        <v>6130000</v>
      </c>
      <c r="F23" s="6">
        <f t="shared" si="16"/>
        <v>0</v>
      </c>
      <c r="G23" s="6">
        <f t="shared" si="16"/>
        <v>0</v>
      </c>
      <c r="H23" s="6">
        <f t="shared" si="16"/>
        <v>6130000</v>
      </c>
      <c r="I23" s="6">
        <f t="shared" si="16"/>
        <v>0</v>
      </c>
      <c r="J23" s="6">
        <f t="shared" si="16"/>
        <v>0</v>
      </c>
      <c r="K23" s="6">
        <f t="shared" si="16"/>
        <v>0</v>
      </c>
      <c r="L23" s="6">
        <f t="shared" si="16"/>
        <v>0</v>
      </c>
      <c r="M23" s="6">
        <f t="shared" si="16"/>
        <v>0</v>
      </c>
      <c r="N23" s="6">
        <f t="shared" si="16"/>
        <v>0</v>
      </c>
      <c r="O23" s="6">
        <f t="shared" si="16"/>
        <v>0</v>
      </c>
      <c r="P23" s="6">
        <f t="shared" si="16"/>
        <v>0</v>
      </c>
      <c r="Q23" s="6">
        <f t="shared" si="16"/>
        <v>5967710</v>
      </c>
      <c r="R23" s="6">
        <f t="shared" si="16"/>
        <v>0</v>
      </c>
      <c r="S23" s="6">
        <f t="shared" si="16"/>
        <v>0</v>
      </c>
      <c r="T23" s="6">
        <f t="shared" si="16"/>
        <v>5967710</v>
      </c>
      <c r="U23" s="6">
        <f t="shared" si="16"/>
        <v>0</v>
      </c>
      <c r="V23" s="6">
        <f t="shared" si="16"/>
        <v>0</v>
      </c>
      <c r="W23" s="6">
        <f t="shared" si="16"/>
        <v>0</v>
      </c>
      <c r="X23" s="6">
        <f t="shared" si="16"/>
        <v>0</v>
      </c>
      <c r="Y23" s="6">
        <f t="shared" si="16"/>
        <v>162290</v>
      </c>
      <c r="Z23" s="6">
        <f t="shared" si="16"/>
        <v>0</v>
      </c>
      <c r="AA23" s="6">
        <f t="shared" si="16"/>
        <v>0</v>
      </c>
      <c r="AB23" s="6">
        <f t="shared" si="16"/>
        <v>162290</v>
      </c>
    </row>
    <row r="24" spans="1:28" ht="49.5" customHeight="1">
      <c r="A24" s="1"/>
      <c r="B24" s="199"/>
      <c r="C24" s="7">
        <v>1000</v>
      </c>
      <c r="D24" s="8" t="s">
        <v>17</v>
      </c>
      <c r="E24" s="9">
        <v>0</v>
      </c>
      <c r="F24" s="9">
        <v>0</v>
      </c>
      <c r="G24" s="9">
        <v>0</v>
      </c>
      <c r="H24" s="10">
        <f t="shared" ref="H24:H29" si="17">E24+F24+G24</f>
        <v>0</v>
      </c>
      <c r="I24" s="9">
        <v>0</v>
      </c>
      <c r="J24" s="9">
        <v>0</v>
      </c>
      <c r="K24" s="9">
        <v>0</v>
      </c>
      <c r="L24" s="10">
        <f t="shared" ref="L24:L29" si="18">I24+J24+K24</f>
        <v>0</v>
      </c>
      <c r="M24" s="9">
        <v>0</v>
      </c>
      <c r="N24" s="9">
        <v>0</v>
      </c>
      <c r="O24" s="9">
        <v>0</v>
      </c>
      <c r="P24" s="10">
        <f t="shared" ref="P24:P29" si="19">M24+N24+O24</f>
        <v>0</v>
      </c>
      <c r="Q24" s="9">
        <v>0</v>
      </c>
      <c r="R24" s="9">
        <v>0</v>
      </c>
      <c r="S24" s="9">
        <v>0</v>
      </c>
      <c r="T24" s="10">
        <f t="shared" ref="T24:T29" si="20">Q24+R24+S24</f>
        <v>0</v>
      </c>
      <c r="U24" s="9">
        <v>0</v>
      </c>
      <c r="V24" s="9">
        <v>0</v>
      </c>
      <c r="W24" s="9">
        <v>0</v>
      </c>
      <c r="X24" s="10">
        <f t="shared" ref="X24:X29" si="21">U24+V24+W24</f>
        <v>0</v>
      </c>
      <c r="Y24" s="9">
        <f t="shared" ref="Y24:AA29" si="22">E24-I24-M24-Q24-U24</f>
        <v>0</v>
      </c>
      <c r="Z24" s="9">
        <f t="shared" si="22"/>
        <v>0</v>
      </c>
      <c r="AA24" s="9">
        <f t="shared" si="22"/>
        <v>0</v>
      </c>
      <c r="AB24" s="10">
        <f t="shared" ref="AB24:AB29" si="23">Y24+Z24+AA24</f>
        <v>0</v>
      </c>
    </row>
    <row r="25" spans="1:28" ht="49.5" customHeight="1">
      <c r="A25" s="1"/>
      <c r="B25" s="199"/>
      <c r="C25" s="7">
        <v>2000</v>
      </c>
      <c r="D25" s="8" t="s">
        <v>18</v>
      </c>
      <c r="E25" s="9">
        <v>0</v>
      </c>
      <c r="F25" s="9">
        <v>0</v>
      </c>
      <c r="G25" s="9">
        <v>0</v>
      </c>
      <c r="H25" s="10">
        <f t="shared" si="17"/>
        <v>0</v>
      </c>
      <c r="I25" s="9">
        <v>0</v>
      </c>
      <c r="J25" s="9">
        <v>0</v>
      </c>
      <c r="K25" s="9">
        <v>0</v>
      </c>
      <c r="L25" s="10">
        <f t="shared" si="18"/>
        <v>0</v>
      </c>
      <c r="M25" s="9">
        <v>0</v>
      </c>
      <c r="N25" s="9">
        <v>0</v>
      </c>
      <c r="O25" s="9">
        <v>0</v>
      </c>
      <c r="P25" s="10">
        <f t="shared" si="19"/>
        <v>0</v>
      </c>
      <c r="Q25" s="9">
        <v>0</v>
      </c>
      <c r="R25" s="9">
        <v>0</v>
      </c>
      <c r="S25" s="9">
        <v>0</v>
      </c>
      <c r="T25" s="10">
        <f t="shared" si="20"/>
        <v>0</v>
      </c>
      <c r="U25" s="9">
        <v>0</v>
      </c>
      <c r="V25" s="9">
        <v>0</v>
      </c>
      <c r="W25" s="9">
        <v>0</v>
      </c>
      <c r="X25" s="10">
        <f t="shared" si="21"/>
        <v>0</v>
      </c>
      <c r="Y25" s="9">
        <f t="shared" si="22"/>
        <v>0</v>
      </c>
      <c r="Z25" s="9">
        <f t="shared" si="22"/>
        <v>0</v>
      </c>
      <c r="AA25" s="9">
        <f t="shared" si="22"/>
        <v>0</v>
      </c>
      <c r="AB25" s="10">
        <f t="shared" si="23"/>
        <v>0</v>
      </c>
    </row>
    <row r="26" spans="1:28" ht="49.5" customHeight="1">
      <c r="A26" s="1"/>
      <c r="B26" s="199"/>
      <c r="C26" s="7">
        <v>3000</v>
      </c>
      <c r="D26" s="8" t="s">
        <v>19</v>
      </c>
      <c r="E26" s="9">
        <v>2930000</v>
      </c>
      <c r="F26" s="9">
        <v>0</v>
      </c>
      <c r="G26" s="9">
        <v>0</v>
      </c>
      <c r="H26" s="10">
        <f t="shared" si="17"/>
        <v>2930000</v>
      </c>
      <c r="I26" s="9">
        <v>0</v>
      </c>
      <c r="J26" s="9">
        <v>0</v>
      </c>
      <c r="K26" s="9">
        <v>0</v>
      </c>
      <c r="L26" s="10">
        <f t="shared" si="18"/>
        <v>0</v>
      </c>
      <c r="M26" s="9">
        <v>0</v>
      </c>
      <c r="N26" s="9">
        <v>0</v>
      </c>
      <c r="O26" s="9">
        <v>0</v>
      </c>
      <c r="P26" s="10">
        <f t="shared" si="19"/>
        <v>0</v>
      </c>
      <c r="Q26" s="9">
        <v>2767710</v>
      </c>
      <c r="R26" s="9">
        <v>0</v>
      </c>
      <c r="S26" s="9">
        <v>0</v>
      </c>
      <c r="T26" s="10">
        <f t="shared" si="20"/>
        <v>2767710</v>
      </c>
      <c r="U26" s="9">
        <v>0</v>
      </c>
      <c r="V26" s="9">
        <v>0</v>
      </c>
      <c r="W26" s="9">
        <v>0</v>
      </c>
      <c r="X26" s="10">
        <f t="shared" si="21"/>
        <v>0</v>
      </c>
      <c r="Y26" s="9">
        <f t="shared" si="22"/>
        <v>162290</v>
      </c>
      <c r="Z26" s="9">
        <f t="shared" si="22"/>
        <v>0</v>
      </c>
      <c r="AA26" s="9">
        <f t="shared" si="22"/>
        <v>0</v>
      </c>
      <c r="AB26" s="10">
        <f t="shared" si="23"/>
        <v>162290</v>
      </c>
    </row>
    <row r="27" spans="1:28" ht="54.95" customHeight="1">
      <c r="A27" s="1"/>
      <c r="B27" s="199"/>
      <c r="C27" s="7">
        <v>4000</v>
      </c>
      <c r="D27" s="8" t="s">
        <v>20</v>
      </c>
      <c r="E27" s="9">
        <v>3200000</v>
      </c>
      <c r="F27" s="9">
        <v>0</v>
      </c>
      <c r="G27" s="9">
        <v>0</v>
      </c>
      <c r="H27" s="10">
        <f t="shared" si="17"/>
        <v>3200000</v>
      </c>
      <c r="I27" s="9">
        <v>0</v>
      </c>
      <c r="J27" s="9">
        <v>0</v>
      </c>
      <c r="K27" s="9">
        <v>0</v>
      </c>
      <c r="L27" s="10">
        <f t="shared" si="18"/>
        <v>0</v>
      </c>
      <c r="M27" s="9">
        <v>0</v>
      </c>
      <c r="N27" s="9">
        <v>0</v>
      </c>
      <c r="O27" s="9">
        <v>0</v>
      </c>
      <c r="P27" s="10">
        <f t="shared" si="19"/>
        <v>0</v>
      </c>
      <c r="Q27" s="9">
        <v>3200000</v>
      </c>
      <c r="R27" s="9">
        <v>0</v>
      </c>
      <c r="S27" s="9">
        <v>0</v>
      </c>
      <c r="T27" s="10">
        <f t="shared" si="20"/>
        <v>3200000</v>
      </c>
      <c r="U27" s="9">
        <v>0</v>
      </c>
      <c r="V27" s="9">
        <v>0</v>
      </c>
      <c r="W27" s="9">
        <v>0</v>
      </c>
      <c r="X27" s="10">
        <f t="shared" si="21"/>
        <v>0</v>
      </c>
      <c r="Y27" s="9">
        <f t="shared" si="22"/>
        <v>0</v>
      </c>
      <c r="Z27" s="9">
        <f t="shared" si="22"/>
        <v>0</v>
      </c>
      <c r="AA27" s="9">
        <f t="shared" si="22"/>
        <v>0</v>
      </c>
      <c r="AB27" s="10">
        <f t="shared" si="23"/>
        <v>0</v>
      </c>
    </row>
    <row r="28" spans="1:28" ht="49.5" customHeight="1">
      <c r="A28" s="1"/>
      <c r="B28" s="199"/>
      <c r="C28" s="7">
        <v>5000</v>
      </c>
      <c r="D28" s="8" t="s">
        <v>21</v>
      </c>
      <c r="E28" s="9">
        <v>0</v>
      </c>
      <c r="F28" s="9">
        <v>0</v>
      </c>
      <c r="G28" s="9">
        <v>0</v>
      </c>
      <c r="H28" s="10">
        <f t="shared" si="17"/>
        <v>0</v>
      </c>
      <c r="I28" s="9">
        <v>0</v>
      </c>
      <c r="J28" s="9">
        <v>0</v>
      </c>
      <c r="K28" s="9">
        <v>0</v>
      </c>
      <c r="L28" s="10">
        <f t="shared" si="18"/>
        <v>0</v>
      </c>
      <c r="M28" s="9">
        <v>0</v>
      </c>
      <c r="N28" s="9">
        <v>0</v>
      </c>
      <c r="O28" s="9">
        <v>0</v>
      </c>
      <c r="P28" s="10">
        <f t="shared" si="19"/>
        <v>0</v>
      </c>
      <c r="Q28" s="9">
        <v>0</v>
      </c>
      <c r="R28" s="9">
        <v>0</v>
      </c>
      <c r="S28" s="9">
        <v>0</v>
      </c>
      <c r="T28" s="10">
        <f t="shared" si="20"/>
        <v>0</v>
      </c>
      <c r="U28" s="9">
        <v>0</v>
      </c>
      <c r="V28" s="9">
        <v>0</v>
      </c>
      <c r="W28" s="9">
        <v>0</v>
      </c>
      <c r="X28" s="10">
        <f t="shared" si="21"/>
        <v>0</v>
      </c>
      <c r="Y28" s="9">
        <f t="shared" si="22"/>
        <v>0</v>
      </c>
      <c r="Z28" s="9">
        <f t="shared" si="22"/>
        <v>0</v>
      </c>
      <c r="AA28" s="9">
        <f t="shared" si="22"/>
        <v>0</v>
      </c>
      <c r="AB28" s="10">
        <f t="shared" si="23"/>
        <v>0</v>
      </c>
    </row>
    <row r="29" spans="1:28" ht="49.5" customHeight="1">
      <c r="A29" s="1"/>
      <c r="B29" s="200"/>
      <c r="C29" s="7">
        <v>6000</v>
      </c>
      <c r="D29" s="8" t="s">
        <v>22</v>
      </c>
      <c r="E29" s="9">
        <v>0</v>
      </c>
      <c r="F29" s="9">
        <v>0</v>
      </c>
      <c r="G29" s="9">
        <v>0</v>
      </c>
      <c r="H29" s="10">
        <f t="shared" si="17"/>
        <v>0</v>
      </c>
      <c r="I29" s="9">
        <v>0</v>
      </c>
      <c r="J29" s="9">
        <v>0</v>
      </c>
      <c r="K29" s="9">
        <v>0</v>
      </c>
      <c r="L29" s="10">
        <f t="shared" si="18"/>
        <v>0</v>
      </c>
      <c r="M29" s="9">
        <v>0</v>
      </c>
      <c r="N29" s="9">
        <v>0</v>
      </c>
      <c r="O29" s="9">
        <v>0</v>
      </c>
      <c r="P29" s="10">
        <f t="shared" si="19"/>
        <v>0</v>
      </c>
      <c r="Q29" s="9">
        <v>0</v>
      </c>
      <c r="R29" s="9">
        <v>0</v>
      </c>
      <c r="S29" s="9">
        <v>0</v>
      </c>
      <c r="T29" s="10">
        <f t="shared" si="20"/>
        <v>0</v>
      </c>
      <c r="U29" s="9">
        <v>0</v>
      </c>
      <c r="V29" s="9">
        <v>0</v>
      </c>
      <c r="W29" s="9">
        <v>0</v>
      </c>
      <c r="X29" s="10">
        <f t="shared" si="21"/>
        <v>0</v>
      </c>
      <c r="Y29" s="9">
        <f t="shared" si="22"/>
        <v>0</v>
      </c>
      <c r="Z29" s="9">
        <f t="shared" si="22"/>
        <v>0</v>
      </c>
      <c r="AA29" s="9">
        <f t="shared" si="22"/>
        <v>0</v>
      </c>
      <c r="AB29" s="10">
        <f t="shared" si="23"/>
        <v>0</v>
      </c>
    </row>
    <row r="30" spans="1:28" ht="64.5" customHeight="1">
      <c r="A30" s="1"/>
      <c r="B30" s="198">
        <v>4</v>
      </c>
      <c r="C30" s="11"/>
      <c r="D30" s="12" t="s">
        <v>25</v>
      </c>
      <c r="E30" s="6">
        <f t="shared" ref="E30:AB30" si="24">SUM(E31:E36)</f>
        <v>12537979.960000001</v>
      </c>
      <c r="F30" s="6">
        <f t="shared" si="24"/>
        <v>0</v>
      </c>
      <c r="G30" s="6">
        <f t="shared" si="24"/>
        <v>0</v>
      </c>
      <c r="H30" s="6">
        <f t="shared" si="24"/>
        <v>12537979.960000001</v>
      </c>
      <c r="I30" s="6">
        <f t="shared" si="24"/>
        <v>0</v>
      </c>
      <c r="J30" s="6">
        <f t="shared" si="24"/>
        <v>0</v>
      </c>
      <c r="K30" s="6">
        <f t="shared" si="24"/>
        <v>0</v>
      </c>
      <c r="L30" s="6">
        <f t="shared" si="24"/>
        <v>0</v>
      </c>
      <c r="M30" s="6">
        <f t="shared" si="24"/>
        <v>0</v>
      </c>
      <c r="N30" s="6">
        <f t="shared" si="24"/>
        <v>0</v>
      </c>
      <c r="O30" s="6">
        <f t="shared" si="24"/>
        <v>0</v>
      </c>
      <c r="P30" s="6">
        <f t="shared" si="24"/>
        <v>0</v>
      </c>
      <c r="Q30" s="6">
        <f t="shared" si="24"/>
        <v>10992748.74</v>
      </c>
      <c r="R30" s="6">
        <f t="shared" si="24"/>
        <v>0</v>
      </c>
      <c r="S30" s="6">
        <f t="shared" si="24"/>
        <v>0</v>
      </c>
      <c r="T30" s="6">
        <f t="shared" si="24"/>
        <v>10992748.74</v>
      </c>
      <c r="U30" s="6">
        <f t="shared" si="24"/>
        <v>0</v>
      </c>
      <c r="V30" s="6">
        <f t="shared" si="24"/>
        <v>0</v>
      </c>
      <c r="W30" s="6">
        <f t="shared" si="24"/>
        <v>0</v>
      </c>
      <c r="X30" s="6">
        <f t="shared" si="24"/>
        <v>0</v>
      </c>
      <c r="Y30" s="6">
        <f t="shared" si="24"/>
        <v>1545231.22</v>
      </c>
      <c r="Z30" s="6">
        <f t="shared" si="24"/>
        <v>0</v>
      </c>
      <c r="AA30" s="6">
        <f t="shared" si="24"/>
        <v>0</v>
      </c>
      <c r="AB30" s="6">
        <f t="shared" si="24"/>
        <v>1545231.22</v>
      </c>
    </row>
    <row r="31" spans="1:28" ht="49.5" customHeight="1">
      <c r="A31" s="1"/>
      <c r="B31" s="199"/>
      <c r="C31" s="7">
        <v>1000</v>
      </c>
      <c r="D31" s="8" t="s">
        <v>17</v>
      </c>
      <c r="E31" s="9">
        <v>0</v>
      </c>
      <c r="F31" s="9">
        <v>0</v>
      </c>
      <c r="G31" s="9">
        <v>0</v>
      </c>
      <c r="H31" s="10">
        <f t="shared" ref="H31:H36" si="25">E31+F31+G31</f>
        <v>0</v>
      </c>
      <c r="I31" s="9">
        <v>0</v>
      </c>
      <c r="J31" s="9">
        <v>0</v>
      </c>
      <c r="K31" s="9">
        <v>0</v>
      </c>
      <c r="L31" s="10">
        <f t="shared" ref="L31:L36" si="26">I31+J31+K31</f>
        <v>0</v>
      </c>
      <c r="M31" s="9">
        <v>0</v>
      </c>
      <c r="N31" s="9">
        <v>0</v>
      </c>
      <c r="O31" s="9">
        <v>0</v>
      </c>
      <c r="P31" s="10">
        <f t="shared" ref="P31:P36" si="27">M31+N31+O31</f>
        <v>0</v>
      </c>
      <c r="Q31" s="9">
        <v>0</v>
      </c>
      <c r="R31" s="9">
        <v>0</v>
      </c>
      <c r="S31" s="9">
        <v>0</v>
      </c>
      <c r="T31" s="10">
        <f t="shared" ref="T31:T36" si="28">Q31+R31+S31</f>
        <v>0</v>
      </c>
      <c r="U31" s="9">
        <v>0</v>
      </c>
      <c r="V31" s="9">
        <v>0</v>
      </c>
      <c r="W31" s="9">
        <v>0</v>
      </c>
      <c r="X31" s="10">
        <f t="shared" ref="X31:X36" si="29">U31+V31+W31</f>
        <v>0</v>
      </c>
      <c r="Y31" s="9">
        <f t="shared" ref="Y31:AA36" si="30">E31-I31-M31-Q31-U31</f>
        <v>0</v>
      </c>
      <c r="Z31" s="9">
        <f t="shared" si="30"/>
        <v>0</v>
      </c>
      <c r="AA31" s="9">
        <f t="shared" si="30"/>
        <v>0</v>
      </c>
      <c r="AB31" s="10">
        <f t="shared" ref="AB31:AB36" si="31">Y31+Z31+AA31</f>
        <v>0</v>
      </c>
    </row>
    <row r="32" spans="1:28" ht="49.5" customHeight="1">
      <c r="A32" s="1"/>
      <c r="B32" s="199"/>
      <c r="C32" s="7">
        <v>2000</v>
      </c>
      <c r="D32" s="8" t="s">
        <v>18</v>
      </c>
      <c r="E32" s="9">
        <v>0</v>
      </c>
      <c r="F32" s="9">
        <v>0</v>
      </c>
      <c r="G32" s="9">
        <v>0</v>
      </c>
      <c r="H32" s="10">
        <f t="shared" si="25"/>
        <v>0</v>
      </c>
      <c r="I32" s="9">
        <v>0</v>
      </c>
      <c r="J32" s="9">
        <v>0</v>
      </c>
      <c r="K32" s="9">
        <v>0</v>
      </c>
      <c r="L32" s="10">
        <f t="shared" si="26"/>
        <v>0</v>
      </c>
      <c r="M32" s="9">
        <v>0</v>
      </c>
      <c r="N32" s="9">
        <v>0</v>
      </c>
      <c r="O32" s="9">
        <v>0</v>
      </c>
      <c r="P32" s="10">
        <f t="shared" si="27"/>
        <v>0</v>
      </c>
      <c r="Q32" s="9">
        <v>0</v>
      </c>
      <c r="R32" s="9">
        <v>0</v>
      </c>
      <c r="S32" s="9">
        <v>0</v>
      </c>
      <c r="T32" s="10">
        <f t="shared" si="28"/>
        <v>0</v>
      </c>
      <c r="U32" s="9">
        <v>0</v>
      </c>
      <c r="V32" s="9">
        <v>0</v>
      </c>
      <c r="W32" s="9">
        <v>0</v>
      </c>
      <c r="X32" s="10">
        <f t="shared" si="29"/>
        <v>0</v>
      </c>
      <c r="Y32" s="9">
        <f t="shared" si="30"/>
        <v>0</v>
      </c>
      <c r="Z32" s="9">
        <f t="shared" si="30"/>
        <v>0</v>
      </c>
      <c r="AA32" s="9">
        <f t="shared" si="30"/>
        <v>0</v>
      </c>
      <c r="AB32" s="10">
        <f t="shared" si="31"/>
        <v>0</v>
      </c>
    </row>
    <row r="33" spans="1:28" ht="49.5" customHeight="1">
      <c r="A33" s="1"/>
      <c r="B33" s="199"/>
      <c r="C33" s="7">
        <v>3000</v>
      </c>
      <c r="D33" s="8" t="s">
        <v>19</v>
      </c>
      <c r="E33" s="9">
        <v>0</v>
      </c>
      <c r="F33" s="9">
        <v>0</v>
      </c>
      <c r="G33" s="9">
        <v>0</v>
      </c>
      <c r="H33" s="10">
        <f t="shared" si="25"/>
        <v>0</v>
      </c>
      <c r="I33" s="9">
        <v>0</v>
      </c>
      <c r="J33" s="9">
        <v>0</v>
      </c>
      <c r="K33" s="9">
        <v>0</v>
      </c>
      <c r="L33" s="10">
        <f t="shared" si="26"/>
        <v>0</v>
      </c>
      <c r="M33" s="9">
        <v>0</v>
      </c>
      <c r="N33" s="9">
        <v>0</v>
      </c>
      <c r="O33" s="9">
        <v>0</v>
      </c>
      <c r="P33" s="10">
        <f t="shared" si="27"/>
        <v>0</v>
      </c>
      <c r="Q33" s="9">
        <v>0</v>
      </c>
      <c r="R33" s="9">
        <v>0</v>
      </c>
      <c r="S33" s="9">
        <v>0</v>
      </c>
      <c r="T33" s="10">
        <f t="shared" si="28"/>
        <v>0</v>
      </c>
      <c r="U33" s="9">
        <v>0</v>
      </c>
      <c r="V33" s="9">
        <v>0</v>
      </c>
      <c r="W33" s="9">
        <v>0</v>
      </c>
      <c r="X33" s="10">
        <f t="shared" si="29"/>
        <v>0</v>
      </c>
      <c r="Y33" s="9">
        <f t="shared" si="30"/>
        <v>0</v>
      </c>
      <c r="Z33" s="9">
        <f t="shared" si="30"/>
        <v>0</v>
      </c>
      <c r="AA33" s="9">
        <f t="shared" si="30"/>
        <v>0</v>
      </c>
      <c r="AB33" s="10">
        <f t="shared" si="31"/>
        <v>0</v>
      </c>
    </row>
    <row r="34" spans="1:28" ht="54.95" customHeight="1">
      <c r="A34" s="1"/>
      <c r="B34" s="199"/>
      <c r="C34" s="7">
        <v>4000</v>
      </c>
      <c r="D34" s="8" t="s">
        <v>20</v>
      </c>
      <c r="E34" s="9">
        <v>0</v>
      </c>
      <c r="F34" s="9">
        <v>0</v>
      </c>
      <c r="G34" s="9">
        <v>0</v>
      </c>
      <c r="H34" s="10">
        <f t="shared" si="25"/>
        <v>0</v>
      </c>
      <c r="I34" s="9">
        <v>0</v>
      </c>
      <c r="J34" s="9">
        <v>0</v>
      </c>
      <c r="K34" s="9">
        <v>0</v>
      </c>
      <c r="L34" s="10">
        <f t="shared" si="26"/>
        <v>0</v>
      </c>
      <c r="M34" s="9">
        <v>0</v>
      </c>
      <c r="N34" s="9">
        <v>0</v>
      </c>
      <c r="O34" s="9">
        <v>0</v>
      </c>
      <c r="P34" s="10">
        <f t="shared" si="27"/>
        <v>0</v>
      </c>
      <c r="Q34" s="9">
        <v>0</v>
      </c>
      <c r="R34" s="9">
        <v>0</v>
      </c>
      <c r="S34" s="9">
        <v>0</v>
      </c>
      <c r="T34" s="10">
        <f t="shared" si="28"/>
        <v>0</v>
      </c>
      <c r="U34" s="9">
        <v>0</v>
      </c>
      <c r="V34" s="9">
        <v>0</v>
      </c>
      <c r="W34" s="9">
        <v>0</v>
      </c>
      <c r="X34" s="10">
        <f t="shared" si="29"/>
        <v>0</v>
      </c>
      <c r="Y34" s="9">
        <f t="shared" si="30"/>
        <v>0</v>
      </c>
      <c r="Z34" s="9">
        <f t="shared" si="30"/>
        <v>0</v>
      </c>
      <c r="AA34" s="9">
        <f t="shared" si="30"/>
        <v>0</v>
      </c>
      <c r="AB34" s="10">
        <f t="shared" si="31"/>
        <v>0</v>
      </c>
    </row>
    <row r="35" spans="1:28" ht="49.5" customHeight="1">
      <c r="A35" s="1"/>
      <c r="B35" s="199"/>
      <c r="C35" s="7">
        <v>5000</v>
      </c>
      <c r="D35" s="8" t="s">
        <v>21</v>
      </c>
      <c r="E35" s="9">
        <v>1562667.48</v>
      </c>
      <c r="F35" s="9">
        <v>0</v>
      </c>
      <c r="G35" s="9">
        <v>0</v>
      </c>
      <c r="H35" s="10">
        <f t="shared" si="25"/>
        <v>1562667.48</v>
      </c>
      <c r="I35" s="9">
        <v>0</v>
      </c>
      <c r="J35" s="9">
        <v>0</v>
      </c>
      <c r="K35" s="9">
        <v>0</v>
      </c>
      <c r="L35" s="10">
        <f t="shared" si="26"/>
        <v>0</v>
      </c>
      <c r="M35" s="9">
        <v>0</v>
      </c>
      <c r="N35" s="9">
        <v>0</v>
      </c>
      <c r="O35" s="9">
        <v>0</v>
      </c>
      <c r="P35" s="10">
        <f t="shared" si="27"/>
        <v>0</v>
      </c>
      <c r="Q35" s="9">
        <v>17436.259999999998</v>
      </c>
      <c r="R35" s="9">
        <v>0</v>
      </c>
      <c r="S35" s="9">
        <v>0</v>
      </c>
      <c r="T35" s="10">
        <f t="shared" si="28"/>
        <v>17436.259999999998</v>
      </c>
      <c r="U35" s="9">
        <v>0</v>
      </c>
      <c r="V35" s="9">
        <v>0</v>
      </c>
      <c r="W35" s="9">
        <v>0</v>
      </c>
      <c r="X35" s="10">
        <f t="shared" si="29"/>
        <v>0</v>
      </c>
      <c r="Y35" s="9">
        <f t="shared" si="30"/>
        <v>1545231.22</v>
      </c>
      <c r="Z35" s="9">
        <f t="shared" si="30"/>
        <v>0</v>
      </c>
      <c r="AA35" s="9">
        <f t="shared" si="30"/>
        <v>0</v>
      </c>
      <c r="AB35" s="10">
        <f t="shared" si="31"/>
        <v>1545231.22</v>
      </c>
    </row>
    <row r="36" spans="1:28" ht="45" customHeight="1">
      <c r="A36" s="1"/>
      <c r="B36" s="200"/>
      <c r="C36" s="7">
        <v>6000</v>
      </c>
      <c r="D36" s="8" t="s">
        <v>22</v>
      </c>
      <c r="E36" s="9">
        <v>10975312.48</v>
      </c>
      <c r="F36" s="9">
        <v>0</v>
      </c>
      <c r="G36" s="9">
        <v>0</v>
      </c>
      <c r="H36" s="10">
        <f t="shared" si="25"/>
        <v>10975312.48</v>
      </c>
      <c r="I36" s="9">
        <v>0</v>
      </c>
      <c r="J36" s="9">
        <v>0</v>
      </c>
      <c r="K36" s="9">
        <v>0</v>
      </c>
      <c r="L36" s="10">
        <f t="shared" si="26"/>
        <v>0</v>
      </c>
      <c r="M36" s="9">
        <v>0</v>
      </c>
      <c r="N36" s="9">
        <v>0</v>
      </c>
      <c r="O36" s="9">
        <v>0</v>
      </c>
      <c r="P36" s="10">
        <f t="shared" si="27"/>
        <v>0</v>
      </c>
      <c r="Q36" s="9">
        <v>10975312.48</v>
      </c>
      <c r="R36" s="9">
        <v>0</v>
      </c>
      <c r="S36" s="9">
        <v>0</v>
      </c>
      <c r="T36" s="10">
        <f t="shared" si="28"/>
        <v>10975312.48</v>
      </c>
      <c r="U36" s="9">
        <v>0</v>
      </c>
      <c r="V36" s="9">
        <v>0</v>
      </c>
      <c r="W36" s="9">
        <v>0</v>
      </c>
      <c r="X36" s="10">
        <f t="shared" si="29"/>
        <v>0</v>
      </c>
      <c r="Y36" s="9">
        <f t="shared" si="30"/>
        <v>0</v>
      </c>
      <c r="Z36" s="9">
        <f t="shared" si="30"/>
        <v>0</v>
      </c>
      <c r="AA36" s="9">
        <f t="shared" si="30"/>
        <v>0</v>
      </c>
      <c r="AB36" s="10">
        <f t="shared" si="31"/>
        <v>0</v>
      </c>
    </row>
    <row r="37" spans="1:28" ht="64.5" customHeight="1">
      <c r="A37" s="1"/>
      <c r="B37" s="198">
        <v>5</v>
      </c>
      <c r="C37" s="11"/>
      <c r="D37" s="12" t="s">
        <v>26</v>
      </c>
      <c r="E37" s="6">
        <f t="shared" ref="E37:AB37" si="32">SUM(E38:E43)</f>
        <v>0</v>
      </c>
      <c r="F37" s="6">
        <f t="shared" si="32"/>
        <v>0</v>
      </c>
      <c r="G37" s="6">
        <f t="shared" si="32"/>
        <v>0</v>
      </c>
      <c r="H37" s="6">
        <f t="shared" si="32"/>
        <v>0</v>
      </c>
      <c r="I37" s="6">
        <f t="shared" si="32"/>
        <v>0</v>
      </c>
      <c r="J37" s="6">
        <f t="shared" si="32"/>
        <v>0</v>
      </c>
      <c r="K37" s="6">
        <f t="shared" si="32"/>
        <v>0</v>
      </c>
      <c r="L37" s="6">
        <f t="shared" si="32"/>
        <v>0</v>
      </c>
      <c r="M37" s="6">
        <f t="shared" si="32"/>
        <v>0</v>
      </c>
      <c r="N37" s="6">
        <f t="shared" si="32"/>
        <v>0</v>
      </c>
      <c r="O37" s="6">
        <f t="shared" si="32"/>
        <v>0</v>
      </c>
      <c r="P37" s="6">
        <f t="shared" si="32"/>
        <v>0</v>
      </c>
      <c r="Q37" s="6">
        <f t="shared" si="32"/>
        <v>0</v>
      </c>
      <c r="R37" s="6">
        <f t="shared" si="32"/>
        <v>0</v>
      </c>
      <c r="S37" s="6">
        <f t="shared" si="32"/>
        <v>0</v>
      </c>
      <c r="T37" s="6">
        <f t="shared" si="32"/>
        <v>0</v>
      </c>
      <c r="U37" s="6">
        <f t="shared" si="32"/>
        <v>0</v>
      </c>
      <c r="V37" s="6">
        <f t="shared" si="32"/>
        <v>0</v>
      </c>
      <c r="W37" s="6">
        <f t="shared" si="32"/>
        <v>0</v>
      </c>
      <c r="X37" s="6">
        <f t="shared" si="32"/>
        <v>0</v>
      </c>
      <c r="Y37" s="6">
        <f t="shared" si="32"/>
        <v>0</v>
      </c>
      <c r="Z37" s="6">
        <f t="shared" si="32"/>
        <v>0</v>
      </c>
      <c r="AA37" s="6">
        <f t="shared" si="32"/>
        <v>0</v>
      </c>
      <c r="AB37" s="6">
        <f t="shared" si="32"/>
        <v>0</v>
      </c>
    </row>
    <row r="38" spans="1:28" ht="49.5" customHeight="1">
      <c r="A38" s="1"/>
      <c r="B38" s="199"/>
      <c r="C38" s="7">
        <v>1000</v>
      </c>
      <c r="D38" s="8" t="s">
        <v>17</v>
      </c>
      <c r="E38" s="9">
        <v>0</v>
      </c>
      <c r="F38" s="9">
        <v>0</v>
      </c>
      <c r="G38" s="9">
        <v>0</v>
      </c>
      <c r="H38" s="10">
        <f t="shared" ref="H38:H43" si="33">E38+F38+G38</f>
        <v>0</v>
      </c>
      <c r="I38" s="9">
        <v>0</v>
      </c>
      <c r="J38" s="9">
        <v>0</v>
      </c>
      <c r="K38" s="9">
        <v>0</v>
      </c>
      <c r="L38" s="10">
        <f t="shared" ref="L38:L43" si="34">I38+J38+K38</f>
        <v>0</v>
      </c>
      <c r="M38" s="9">
        <v>0</v>
      </c>
      <c r="N38" s="9">
        <v>0</v>
      </c>
      <c r="O38" s="9">
        <v>0</v>
      </c>
      <c r="P38" s="10">
        <f t="shared" ref="P38:P43" si="35">M38+N38+O38</f>
        <v>0</v>
      </c>
      <c r="Q38" s="9">
        <v>0</v>
      </c>
      <c r="R38" s="9">
        <v>0</v>
      </c>
      <c r="S38" s="9">
        <v>0</v>
      </c>
      <c r="T38" s="10">
        <f t="shared" ref="T38:T43" si="36">Q38+R38+S38</f>
        <v>0</v>
      </c>
      <c r="U38" s="9">
        <v>0</v>
      </c>
      <c r="V38" s="9">
        <v>0</v>
      </c>
      <c r="W38" s="9">
        <v>0</v>
      </c>
      <c r="X38" s="10">
        <f t="shared" ref="X38:X43" si="37">U38+V38+W38</f>
        <v>0</v>
      </c>
      <c r="Y38" s="9">
        <f t="shared" ref="Y38:AA43" si="38">E38-I38-M38-Q38-U38</f>
        <v>0</v>
      </c>
      <c r="Z38" s="9">
        <f t="shared" si="38"/>
        <v>0</v>
      </c>
      <c r="AA38" s="9">
        <f t="shared" si="38"/>
        <v>0</v>
      </c>
      <c r="AB38" s="10">
        <f t="shared" ref="AB38:AB43" si="39">Y38+Z38+AA38</f>
        <v>0</v>
      </c>
    </row>
    <row r="39" spans="1:28" ht="49.5" customHeight="1">
      <c r="A39" s="1"/>
      <c r="B39" s="199"/>
      <c r="C39" s="7">
        <v>2000</v>
      </c>
      <c r="D39" s="8" t="s">
        <v>18</v>
      </c>
      <c r="E39" s="9">
        <v>0</v>
      </c>
      <c r="F39" s="9">
        <v>0</v>
      </c>
      <c r="G39" s="9">
        <v>0</v>
      </c>
      <c r="H39" s="10">
        <f t="shared" si="33"/>
        <v>0</v>
      </c>
      <c r="I39" s="9">
        <v>0</v>
      </c>
      <c r="J39" s="9">
        <v>0</v>
      </c>
      <c r="K39" s="9">
        <v>0</v>
      </c>
      <c r="L39" s="10">
        <f t="shared" si="34"/>
        <v>0</v>
      </c>
      <c r="M39" s="9">
        <v>0</v>
      </c>
      <c r="N39" s="9">
        <v>0</v>
      </c>
      <c r="O39" s="9">
        <v>0</v>
      </c>
      <c r="P39" s="10">
        <f t="shared" si="35"/>
        <v>0</v>
      </c>
      <c r="Q39" s="9">
        <v>0</v>
      </c>
      <c r="R39" s="9">
        <v>0</v>
      </c>
      <c r="S39" s="9">
        <v>0</v>
      </c>
      <c r="T39" s="10">
        <f t="shared" si="36"/>
        <v>0</v>
      </c>
      <c r="U39" s="9">
        <v>0</v>
      </c>
      <c r="V39" s="9">
        <v>0</v>
      </c>
      <c r="W39" s="9">
        <v>0</v>
      </c>
      <c r="X39" s="10">
        <f t="shared" si="37"/>
        <v>0</v>
      </c>
      <c r="Y39" s="9">
        <f t="shared" si="38"/>
        <v>0</v>
      </c>
      <c r="Z39" s="9">
        <f t="shared" si="38"/>
        <v>0</v>
      </c>
      <c r="AA39" s="9">
        <f t="shared" si="38"/>
        <v>0</v>
      </c>
      <c r="AB39" s="10">
        <f t="shared" si="39"/>
        <v>0</v>
      </c>
    </row>
    <row r="40" spans="1:28" ht="49.5" customHeight="1">
      <c r="A40" s="1"/>
      <c r="B40" s="199"/>
      <c r="C40" s="7">
        <v>3000</v>
      </c>
      <c r="D40" s="8" t="s">
        <v>19</v>
      </c>
      <c r="E40" s="9">
        <v>0</v>
      </c>
      <c r="F40" s="9">
        <v>0</v>
      </c>
      <c r="G40" s="9">
        <v>0</v>
      </c>
      <c r="H40" s="10">
        <f t="shared" si="33"/>
        <v>0</v>
      </c>
      <c r="I40" s="9">
        <v>0</v>
      </c>
      <c r="J40" s="9">
        <v>0</v>
      </c>
      <c r="K40" s="9">
        <v>0</v>
      </c>
      <c r="L40" s="10">
        <f t="shared" si="34"/>
        <v>0</v>
      </c>
      <c r="M40" s="9">
        <v>0</v>
      </c>
      <c r="N40" s="9">
        <v>0</v>
      </c>
      <c r="O40" s="9">
        <v>0</v>
      </c>
      <c r="P40" s="10">
        <f t="shared" si="35"/>
        <v>0</v>
      </c>
      <c r="Q40" s="9">
        <v>0</v>
      </c>
      <c r="R40" s="9">
        <v>0</v>
      </c>
      <c r="S40" s="9">
        <v>0</v>
      </c>
      <c r="T40" s="10">
        <f t="shared" si="36"/>
        <v>0</v>
      </c>
      <c r="U40" s="9">
        <v>0</v>
      </c>
      <c r="V40" s="9">
        <v>0</v>
      </c>
      <c r="W40" s="9">
        <v>0</v>
      </c>
      <c r="X40" s="10">
        <f t="shared" si="37"/>
        <v>0</v>
      </c>
      <c r="Y40" s="9">
        <f t="shared" si="38"/>
        <v>0</v>
      </c>
      <c r="Z40" s="9">
        <f t="shared" si="38"/>
        <v>0</v>
      </c>
      <c r="AA40" s="9">
        <f t="shared" si="38"/>
        <v>0</v>
      </c>
      <c r="AB40" s="10">
        <f t="shared" si="39"/>
        <v>0</v>
      </c>
    </row>
    <row r="41" spans="1:28" ht="54.95" customHeight="1">
      <c r="A41" s="1"/>
      <c r="B41" s="199"/>
      <c r="C41" s="7">
        <v>4000</v>
      </c>
      <c r="D41" s="8" t="s">
        <v>20</v>
      </c>
      <c r="E41" s="9">
        <v>0</v>
      </c>
      <c r="F41" s="9">
        <v>0</v>
      </c>
      <c r="G41" s="9">
        <v>0</v>
      </c>
      <c r="H41" s="10">
        <f t="shared" si="33"/>
        <v>0</v>
      </c>
      <c r="I41" s="9">
        <v>0</v>
      </c>
      <c r="J41" s="9">
        <v>0</v>
      </c>
      <c r="K41" s="9">
        <v>0</v>
      </c>
      <c r="L41" s="10">
        <f t="shared" si="34"/>
        <v>0</v>
      </c>
      <c r="M41" s="9">
        <v>0</v>
      </c>
      <c r="N41" s="9">
        <v>0</v>
      </c>
      <c r="O41" s="9">
        <v>0</v>
      </c>
      <c r="P41" s="10">
        <f t="shared" si="35"/>
        <v>0</v>
      </c>
      <c r="Q41" s="9">
        <v>0</v>
      </c>
      <c r="R41" s="9">
        <v>0</v>
      </c>
      <c r="S41" s="9">
        <v>0</v>
      </c>
      <c r="T41" s="10">
        <f t="shared" si="36"/>
        <v>0</v>
      </c>
      <c r="U41" s="9">
        <v>0</v>
      </c>
      <c r="V41" s="9">
        <v>0</v>
      </c>
      <c r="W41" s="9">
        <v>0</v>
      </c>
      <c r="X41" s="10">
        <f t="shared" si="37"/>
        <v>0</v>
      </c>
      <c r="Y41" s="9">
        <f t="shared" si="38"/>
        <v>0</v>
      </c>
      <c r="Z41" s="9">
        <f t="shared" si="38"/>
        <v>0</v>
      </c>
      <c r="AA41" s="9">
        <f t="shared" si="38"/>
        <v>0</v>
      </c>
      <c r="AB41" s="10">
        <f t="shared" si="39"/>
        <v>0</v>
      </c>
    </row>
    <row r="42" spans="1:28" ht="49.5" customHeight="1">
      <c r="A42" s="1"/>
      <c r="B42" s="199"/>
      <c r="C42" s="7">
        <v>5000</v>
      </c>
      <c r="D42" s="8" t="s">
        <v>21</v>
      </c>
      <c r="E42" s="9">
        <v>0</v>
      </c>
      <c r="F42" s="9">
        <v>0</v>
      </c>
      <c r="G42" s="9">
        <v>0</v>
      </c>
      <c r="H42" s="10">
        <f t="shared" si="33"/>
        <v>0</v>
      </c>
      <c r="I42" s="9">
        <v>0</v>
      </c>
      <c r="J42" s="9">
        <v>0</v>
      </c>
      <c r="K42" s="9">
        <v>0</v>
      </c>
      <c r="L42" s="10">
        <f t="shared" si="34"/>
        <v>0</v>
      </c>
      <c r="M42" s="9">
        <v>0</v>
      </c>
      <c r="N42" s="9">
        <v>0</v>
      </c>
      <c r="O42" s="9">
        <v>0</v>
      </c>
      <c r="P42" s="10">
        <f t="shared" si="35"/>
        <v>0</v>
      </c>
      <c r="Q42" s="9">
        <v>0</v>
      </c>
      <c r="R42" s="9">
        <v>0</v>
      </c>
      <c r="S42" s="9">
        <v>0</v>
      </c>
      <c r="T42" s="10">
        <f t="shared" si="36"/>
        <v>0</v>
      </c>
      <c r="U42" s="9">
        <v>0</v>
      </c>
      <c r="V42" s="9">
        <v>0</v>
      </c>
      <c r="W42" s="9">
        <v>0</v>
      </c>
      <c r="X42" s="10">
        <f t="shared" si="37"/>
        <v>0</v>
      </c>
      <c r="Y42" s="9">
        <f t="shared" si="38"/>
        <v>0</v>
      </c>
      <c r="Z42" s="9">
        <f t="shared" si="38"/>
        <v>0</v>
      </c>
      <c r="AA42" s="9">
        <f t="shared" si="38"/>
        <v>0</v>
      </c>
      <c r="AB42" s="10">
        <f t="shared" si="39"/>
        <v>0</v>
      </c>
    </row>
    <row r="43" spans="1:28" ht="49.5" customHeight="1">
      <c r="A43" s="1"/>
      <c r="B43" s="200"/>
      <c r="C43" s="7">
        <v>6000</v>
      </c>
      <c r="D43" s="8" t="s">
        <v>22</v>
      </c>
      <c r="E43" s="9">
        <v>0</v>
      </c>
      <c r="F43" s="9">
        <v>0</v>
      </c>
      <c r="G43" s="9">
        <v>0</v>
      </c>
      <c r="H43" s="10">
        <f t="shared" si="33"/>
        <v>0</v>
      </c>
      <c r="I43" s="9">
        <v>0</v>
      </c>
      <c r="J43" s="9">
        <v>0</v>
      </c>
      <c r="K43" s="9">
        <v>0</v>
      </c>
      <c r="L43" s="10">
        <f t="shared" si="34"/>
        <v>0</v>
      </c>
      <c r="M43" s="9">
        <v>0</v>
      </c>
      <c r="N43" s="9">
        <v>0</v>
      </c>
      <c r="O43" s="9">
        <v>0</v>
      </c>
      <c r="P43" s="10">
        <f t="shared" si="35"/>
        <v>0</v>
      </c>
      <c r="Q43" s="9">
        <v>0</v>
      </c>
      <c r="R43" s="9">
        <v>0</v>
      </c>
      <c r="S43" s="9">
        <v>0</v>
      </c>
      <c r="T43" s="10">
        <f t="shared" si="36"/>
        <v>0</v>
      </c>
      <c r="U43" s="9">
        <v>0</v>
      </c>
      <c r="V43" s="9">
        <v>0</v>
      </c>
      <c r="W43" s="9">
        <v>0</v>
      </c>
      <c r="X43" s="10">
        <f t="shared" si="37"/>
        <v>0</v>
      </c>
      <c r="Y43" s="9">
        <f t="shared" si="38"/>
        <v>0</v>
      </c>
      <c r="Z43" s="9">
        <f t="shared" si="38"/>
        <v>0</v>
      </c>
      <c r="AA43" s="9">
        <f t="shared" si="38"/>
        <v>0</v>
      </c>
      <c r="AB43" s="10">
        <f t="shared" si="39"/>
        <v>0</v>
      </c>
    </row>
    <row r="44" spans="1:28" ht="64.5" customHeight="1">
      <c r="A44" s="1"/>
      <c r="B44" s="198">
        <v>6</v>
      </c>
      <c r="C44" s="11"/>
      <c r="D44" s="12" t="s">
        <v>27</v>
      </c>
      <c r="E44" s="6">
        <f t="shared" ref="E44:AB44" si="40">SUM(E45:E50)</f>
        <v>4622960</v>
      </c>
      <c r="F44" s="6">
        <f t="shared" si="40"/>
        <v>0</v>
      </c>
      <c r="G44" s="6">
        <f t="shared" si="40"/>
        <v>0</v>
      </c>
      <c r="H44" s="6">
        <f t="shared" si="40"/>
        <v>4622960</v>
      </c>
      <c r="I44" s="6">
        <f t="shared" si="40"/>
        <v>0</v>
      </c>
      <c r="J44" s="6">
        <f t="shared" si="40"/>
        <v>0</v>
      </c>
      <c r="K44" s="6">
        <f t="shared" si="40"/>
        <v>0</v>
      </c>
      <c r="L44" s="6">
        <f t="shared" si="40"/>
        <v>0</v>
      </c>
      <c r="M44" s="6">
        <f t="shared" si="40"/>
        <v>0</v>
      </c>
      <c r="N44" s="6">
        <f t="shared" si="40"/>
        <v>0</v>
      </c>
      <c r="O44" s="6">
        <f t="shared" si="40"/>
        <v>0</v>
      </c>
      <c r="P44" s="6">
        <f t="shared" si="40"/>
        <v>0</v>
      </c>
      <c r="Q44" s="6">
        <f t="shared" si="40"/>
        <v>4622960</v>
      </c>
      <c r="R44" s="6">
        <f t="shared" si="40"/>
        <v>0</v>
      </c>
      <c r="S44" s="6">
        <f t="shared" si="40"/>
        <v>0</v>
      </c>
      <c r="T44" s="6">
        <f t="shared" si="40"/>
        <v>4622960</v>
      </c>
      <c r="U44" s="6">
        <f t="shared" si="40"/>
        <v>0</v>
      </c>
      <c r="V44" s="6">
        <f t="shared" si="40"/>
        <v>0</v>
      </c>
      <c r="W44" s="6">
        <f t="shared" si="40"/>
        <v>0</v>
      </c>
      <c r="X44" s="6">
        <f t="shared" si="40"/>
        <v>0</v>
      </c>
      <c r="Y44" s="6">
        <f t="shared" si="40"/>
        <v>0</v>
      </c>
      <c r="Z44" s="6">
        <f t="shared" si="40"/>
        <v>0</v>
      </c>
      <c r="AA44" s="6">
        <f t="shared" si="40"/>
        <v>0</v>
      </c>
      <c r="AB44" s="6">
        <f t="shared" si="40"/>
        <v>0</v>
      </c>
    </row>
    <row r="45" spans="1:28" ht="49.5" customHeight="1">
      <c r="A45" s="1"/>
      <c r="B45" s="199"/>
      <c r="C45" s="7">
        <v>1000</v>
      </c>
      <c r="D45" s="8" t="s">
        <v>17</v>
      </c>
      <c r="E45" s="9">
        <v>0</v>
      </c>
      <c r="F45" s="9">
        <v>0</v>
      </c>
      <c r="G45" s="9">
        <v>0</v>
      </c>
      <c r="H45" s="10">
        <f t="shared" ref="H45:H50" si="41">E45+F45+G45</f>
        <v>0</v>
      </c>
      <c r="I45" s="9">
        <v>0</v>
      </c>
      <c r="J45" s="9">
        <v>0</v>
      </c>
      <c r="K45" s="9">
        <v>0</v>
      </c>
      <c r="L45" s="10">
        <f t="shared" ref="L45:L50" si="42">I45+J45+K45</f>
        <v>0</v>
      </c>
      <c r="M45" s="9">
        <v>0</v>
      </c>
      <c r="N45" s="9">
        <v>0</v>
      </c>
      <c r="O45" s="9">
        <v>0</v>
      </c>
      <c r="P45" s="10">
        <f t="shared" ref="P45:P50" si="43">M45+N45+O45</f>
        <v>0</v>
      </c>
      <c r="Q45" s="9">
        <v>0</v>
      </c>
      <c r="R45" s="9">
        <v>0</v>
      </c>
      <c r="S45" s="9">
        <v>0</v>
      </c>
      <c r="T45" s="10">
        <f t="shared" ref="T45:T50" si="44">Q45+R45+S45</f>
        <v>0</v>
      </c>
      <c r="U45" s="9">
        <v>0</v>
      </c>
      <c r="V45" s="9">
        <v>0</v>
      </c>
      <c r="W45" s="9">
        <v>0</v>
      </c>
      <c r="X45" s="10">
        <f t="shared" ref="X45:X50" si="45">U45+V45+W45</f>
        <v>0</v>
      </c>
      <c r="Y45" s="9">
        <f t="shared" ref="Y45:AA50" si="46">E45-I45-M45-Q45-U45</f>
        <v>0</v>
      </c>
      <c r="Z45" s="9">
        <f t="shared" si="46"/>
        <v>0</v>
      </c>
      <c r="AA45" s="9">
        <f t="shared" si="46"/>
        <v>0</v>
      </c>
      <c r="AB45" s="10">
        <f t="shared" ref="AB45:AB50" si="47">Y45+Z45+AA45</f>
        <v>0</v>
      </c>
    </row>
    <row r="46" spans="1:28" ht="49.5" customHeight="1">
      <c r="A46" s="1"/>
      <c r="B46" s="199"/>
      <c r="C46" s="7">
        <v>2000</v>
      </c>
      <c r="D46" s="8" t="s">
        <v>18</v>
      </c>
      <c r="E46" s="9">
        <v>0</v>
      </c>
      <c r="F46" s="9">
        <v>0</v>
      </c>
      <c r="G46" s="9">
        <v>0</v>
      </c>
      <c r="H46" s="10">
        <f t="shared" si="41"/>
        <v>0</v>
      </c>
      <c r="I46" s="9">
        <v>0</v>
      </c>
      <c r="J46" s="9">
        <v>0</v>
      </c>
      <c r="K46" s="9">
        <v>0</v>
      </c>
      <c r="L46" s="10">
        <f t="shared" si="42"/>
        <v>0</v>
      </c>
      <c r="M46" s="9">
        <v>0</v>
      </c>
      <c r="N46" s="9">
        <v>0</v>
      </c>
      <c r="O46" s="9">
        <v>0</v>
      </c>
      <c r="P46" s="10">
        <f t="shared" si="43"/>
        <v>0</v>
      </c>
      <c r="Q46" s="9">
        <v>0</v>
      </c>
      <c r="R46" s="9">
        <v>0</v>
      </c>
      <c r="S46" s="9">
        <v>0</v>
      </c>
      <c r="T46" s="10">
        <f t="shared" si="44"/>
        <v>0</v>
      </c>
      <c r="U46" s="9">
        <v>0</v>
      </c>
      <c r="V46" s="9">
        <v>0</v>
      </c>
      <c r="W46" s="9">
        <v>0</v>
      </c>
      <c r="X46" s="10">
        <f t="shared" si="45"/>
        <v>0</v>
      </c>
      <c r="Y46" s="9">
        <f t="shared" si="46"/>
        <v>0</v>
      </c>
      <c r="Z46" s="9">
        <f t="shared" si="46"/>
        <v>0</v>
      </c>
      <c r="AA46" s="9">
        <f t="shared" si="46"/>
        <v>0</v>
      </c>
      <c r="AB46" s="10">
        <f t="shared" si="47"/>
        <v>0</v>
      </c>
    </row>
    <row r="47" spans="1:28" ht="49.5" customHeight="1">
      <c r="A47" s="1"/>
      <c r="B47" s="199"/>
      <c r="C47" s="7">
        <v>3000</v>
      </c>
      <c r="D47" s="8" t="s">
        <v>19</v>
      </c>
      <c r="E47" s="9">
        <v>0</v>
      </c>
      <c r="F47" s="9">
        <v>0</v>
      </c>
      <c r="G47" s="9">
        <v>0</v>
      </c>
      <c r="H47" s="10">
        <f t="shared" si="41"/>
        <v>0</v>
      </c>
      <c r="I47" s="9">
        <v>0</v>
      </c>
      <c r="J47" s="9">
        <v>0</v>
      </c>
      <c r="K47" s="9">
        <v>0</v>
      </c>
      <c r="L47" s="10">
        <f t="shared" si="42"/>
        <v>0</v>
      </c>
      <c r="M47" s="9">
        <v>0</v>
      </c>
      <c r="N47" s="9">
        <v>0</v>
      </c>
      <c r="O47" s="9">
        <v>0</v>
      </c>
      <c r="P47" s="10">
        <f t="shared" si="43"/>
        <v>0</v>
      </c>
      <c r="Q47" s="9">
        <v>0</v>
      </c>
      <c r="R47" s="9">
        <v>0</v>
      </c>
      <c r="S47" s="9">
        <v>0</v>
      </c>
      <c r="T47" s="10">
        <f t="shared" si="44"/>
        <v>0</v>
      </c>
      <c r="U47" s="9">
        <v>0</v>
      </c>
      <c r="V47" s="9">
        <v>0</v>
      </c>
      <c r="W47" s="9">
        <v>0</v>
      </c>
      <c r="X47" s="10">
        <f t="shared" si="45"/>
        <v>0</v>
      </c>
      <c r="Y47" s="9">
        <f t="shared" si="46"/>
        <v>0</v>
      </c>
      <c r="Z47" s="9">
        <f t="shared" si="46"/>
        <v>0</v>
      </c>
      <c r="AA47" s="9">
        <f t="shared" si="46"/>
        <v>0</v>
      </c>
      <c r="AB47" s="10">
        <f t="shared" si="47"/>
        <v>0</v>
      </c>
    </row>
    <row r="48" spans="1:28" ht="54.95" customHeight="1">
      <c r="A48" s="1"/>
      <c r="B48" s="199"/>
      <c r="C48" s="7">
        <v>4000</v>
      </c>
      <c r="D48" s="8" t="s">
        <v>20</v>
      </c>
      <c r="E48" s="9">
        <v>0</v>
      </c>
      <c r="F48" s="9">
        <v>0</v>
      </c>
      <c r="G48" s="9">
        <v>0</v>
      </c>
      <c r="H48" s="10">
        <f t="shared" si="41"/>
        <v>0</v>
      </c>
      <c r="I48" s="9">
        <v>0</v>
      </c>
      <c r="J48" s="9">
        <v>0</v>
      </c>
      <c r="K48" s="9">
        <v>0</v>
      </c>
      <c r="L48" s="10">
        <f t="shared" si="42"/>
        <v>0</v>
      </c>
      <c r="M48" s="9">
        <v>0</v>
      </c>
      <c r="N48" s="9">
        <v>0</v>
      </c>
      <c r="O48" s="9">
        <v>0</v>
      </c>
      <c r="P48" s="10">
        <f t="shared" si="43"/>
        <v>0</v>
      </c>
      <c r="Q48" s="9">
        <v>0</v>
      </c>
      <c r="R48" s="9">
        <v>0</v>
      </c>
      <c r="S48" s="9">
        <v>0</v>
      </c>
      <c r="T48" s="10">
        <f t="shared" si="44"/>
        <v>0</v>
      </c>
      <c r="U48" s="9">
        <v>0</v>
      </c>
      <c r="V48" s="9">
        <v>0</v>
      </c>
      <c r="W48" s="9">
        <v>0</v>
      </c>
      <c r="X48" s="10">
        <f t="shared" si="45"/>
        <v>0</v>
      </c>
      <c r="Y48" s="9">
        <f t="shared" si="46"/>
        <v>0</v>
      </c>
      <c r="Z48" s="9">
        <f t="shared" si="46"/>
        <v>0</v>
      </c>
      <c r="AA48" s="9">
        <f t="shared" si="46"/>
        <v>0</v>
      </c>
      <c r="AB48" s="10">
        <f t="shared" si="47"/>
        <v>0</v>
      </c>
    </row>
    <row r="49" spans="1:28" ht="49.5" customHeight="1">
      <c r="A49" s="1"/>
      <c r="B49" s="199"/>
      <c r="C49" s="7">
        <v>5000</v>
      </c>
      <c r="D49" s="8" t="s">
        <v>21</v>
      </c>
      <c r="E49" s="9">
        <v>4622960</v>
      </c>
      <c r="F49" s="9">
        <v>0</v>
      </c>
      <c r="G49" s="9">
        <v>0</v>
      </c>
      <c r="H49" s="10">
        <f t="shared" si="41"/>
        <v>4622960</v>
      </c>
      <c r="I49" s="9">
        <v>0</v>
      </c>
      <c r="J49" s="9">
        <v>0</v>
      </c>
      <c r="K49" s="9">
        <v>0</v>
      </c>
      <c r="L49" s="10">
        <f t="shared" si="42"/>
        <v>0</v>
      </c>
      <c r="M49" s="9">
        <v>0</v>
      </c>
      <c r="N49" s="9">
        <v>0</v>
      </c>
      <c r="O49" s="9">
        <v>0</v>
      </c>
      <c r="P49" s="10">
        <f t="shared" si="43"/>
        <v>0</v>
      </c>
      <c r="Q49" s="9">
        <v>4622960</v>
      </c>
      <c r="R49" s="9">
        <v>0</v>
      </c>
      <c r="S49" s="9">
        <v>0</v>
      </c>
      <c r="T49" s="10">
        <f t="shared" si="44"/>
        <v>4622960</v>
      </c>
      <c r="U49" s="9">
        <v>0</v>
      </c>
      <c r="V49" s="9">
        <v>0</v>
      </c>
      <c r="W49" s="9">
        <v>0</v>
      </c>
      <c r="X49" s="10">
        <f t="shared" si="45"/>
        <v>0</v>
      </c>
      <c r="Y49" s="9">
        <f t="shared" si="46"/>
        <v>0</v>
      </c>
      <c r="Z49" s="9">
        <f t="shared" si="46"/>
        <v>0</v>
      </c>
      <c r="AA49" s="9">
        <f t="shared" si="46"/>
        <v>0</v>
      </c>
      <c r="AB49" s="10">
        <f t="shared" si="47"/>
        <v>0</v>
      </c>
    </row>
    <row r="50" spans="1:28" ht="49.5" customHeight="1">
      <c r="A50" s="1"/>
      <c r="B50" s="200"/>
      <c r="C50" s="7">
        <v>6000</v>
      </c>
      <c r="D50" s="8" t="s">
        <v>22</v>
      </c>
      <c r="E50" s="9">
        <v>0</v>
      </c>
      <c r="F50" s="9">
        <v>0</v>
      </c>
      <c r="G50" s="9">
        <v>0</v>
      </c>
      <c r="H50" s="10">
        <f t="shared" si="41"/>
        <v>0</v>
      </c>
      <c r="I50" s="9">
        <v>0</v>
      </c>
      <c r="J50" s="9">
        <v>0</v>
      </c>
      <c r="K50" s="9">
        <v>0</v>
      </c>
      <c r="L50" s="10">
        <f t="shared" si="42"/>
        <v>0</v>
      </c>
      <c r="M50" s="9">
        <v>0</v>
      </c>
      <c r="N50" s="9">
        <v>0</v>
      </c>
      <c r="O50" s="9">
        <v>0</v>
      </c>
      <c r="P50" s="10">
        <f t="shared" si="43"/>
        <v>0</v>
      </c>
      <c r="Q50" s="9">
        <v>0</v>
      </c>
      <c r="R50" s="9">
        <v>0</v>
      </c>
      <c r="S50" s="9">
        <v>0</v>
      </c>
      <c r="T50" s="10">
        <f t="shared" si="44"/>
        <v>0</v>
      </c>
      <c r="U50" s="9">
        <v>0</v>
      </c>
      <c r="V50" s="9">
        <v>0</v>
      </c>
      <c r="W50" s="9">
        <v>0</v>
      </c>
      <c r="X50" s="10">
        <f t="shared" si="45"/>
        <v>0</v>
      </c>
      <c r="Y50" s="9">
        <f t="shared" si="46"/>
        <v>0</v>
      </c>
      <c r="Z50" s="9">
        <f t="shared" si="46"/>
        <v>0</v>
      </c>
      <c r="AA50" s="9">
        <f t="shared" si="46"/>
        <v>0</v>
      </c>
      <c r="AB50" s="10">
        <f t="shared" si="47"/>
        <v>0</v>
      </c>
    </row>
    <row r="51" spans="1:28" ht="64.5" customHeight="1">
      <c r="A51" s="1"/>
      <c r="B51" s="198">
        <v>7</v>
      </c>
      <c r="C51" s="11"/>
      <c r="D51" s="14" t="s">
        <v>28</v>
      </c>
      <c r="E51" s="6">
        <f t="shared" ref="E51:AB51" si="48">SUM(E52:E57)</f>
        <v>2029750.89</v>
      </c>
      <c r="F51" s="6">
        <f t="shared" si="48"/>
        <v>0</v>
      </c>
      <c r="G51" s="6">
        <f t="shared" si="48"/>
        <v>0</v>
      </c>
      <c r="H51" s="6">
        <f t="shared" si="48"/>
        <v>2029750.89</v>
      </c>
      <c r="I51" s="6">
        <f t="shared" si="48"/>
        <v>0</v>
      </c>
      <c r="J51" s="6">
        <f t="shared" si="48"/>
        <v>0</v>
      </c>
      <c r="K51" s="6">
        <f t="shared" si="48"/>
        <v>0</v>
      </c>
      <c r="L51" s="6">
        <f t="shared" si="48"/>
        <v>0</v>
      </c>
      <c r="M51" s="6">
        <f t="shared" si="48"/>
        <v>0</v>
      </c>
      <c r="N51" s="6">
        <f t="shared" si="48"/>
        <v>0</v>
      </c>
      <c r="O51" s="6">
        <f t="shared" si="48"/>
        <v>0</v>
      </c>
      <c r="P51" s="6">
        <f t="shared" si="48"/>
        <v>0</v>
      </c>
      <c r="Q51" s="6">
        <f t="shared" si="48"/>
        <v>2008263.49</v>
      </c>
      <c r="R51" s="6">
        <f t="shared" si="48"/>
        <v>0</v>
      </c>
      <c r="S51" s="6">
        <f t="shared" si="48"/>
        <v>0</v>
      </c>
      <c r="T51" s="6">
        <f t="shared" si="48"/>
        <v>2008263.49</v>
      </c>
      <c r="U51" s="6">
        <f t="shared" si="48"/>
        <v>0</v>
      </c>
      <c r="V51" s="6">
        <f t="shared" si="48"/>
        <v>0</v>
      </c>
      <c r="W51" s="6">
        <f t="shared" si="48"/>
        <v>0</v>
      </c>
      <c r="X51" s="6">
        <f t="shared" si="48"/>
        <v>0</v>
      </c>
      <c r="Y51" s="6">
        <f t="shared" si="48"/>
        <v>21487.4</v>
      </c>
      <c r="Z51" s="6">
        <f t="shared" si="48"/>
        <v>0</v>
      </c>
      <c r="AA51" s="6">
        <f t="shared" si="48"/>
        <v>0</v>
      </c>
      <c r="AB51" s="6">
        <f t="shared" si="48"/>
        <v>21487.4</v>
      </c>
    </row>
    <row r="52" spans="1:28" ht="49.5" customHeight="1">
      <c r="A52" s="1"/>
      <c r="B52" s="199"/>
      <c r="C52" s="7">
        <v>1000</v>
      </c>
      <c r="D52" s="8" t="s">
        <v>17</v>
      </c>
      <c r="E52" s="9">
        <v>0</v>
      </c>
      <c r="F52" s="9">
        <v>0</v>
      </c>
      <c r="G52" s="9">
        <v>0</v>
      </c>
      <c r="H52" s="10">
        <f t="shared" ref="H52:H57" si="49">E52+F52+G52</f>
        <v>0</v>
      </c>
      <c r="I52" s="9">
        <v>0</v>
      </c>
      <c r="J52" s="9">
        <v>0</v>
      </c>
      <c r="K52" s="9">
        <v>0</v>
      </c>
      <c r="L52" s="10">
        <f t="shared" ref="L52:L57" si="50">I52+J52+K52</f>
        <v>0</v>
      </c>
      <c r="M52" s="9">
        <v>0</v>
      </c>
      <c r="N52" s="9">
        <v>0</v>
      </c>
      <c r="O52" s="9">
        <v>0</v>
      </c>
      <c r="P52" s="10">
        <f t="shared" ref="P52:P57" si="51">M52+N52+O52</f>
        <v>0</v>
      </c>
      <c r="Q52" s="9">
        <v>0</v>
      </c>
      <c r="R52" s="9">
        <v>0</v>
      </c>
      <c r="S52" s="9">
        <v>0</v>
      </c>
      <c r="T52" s="10">
        <f t="shared" ref="T52:T57" si="52">Q52+R52+S52</f>
        <v>0</v>
      </c>
      <c r="U52" s="9">
        <v>0</v>
      </c>
      <c r="V52" s="9">
        <v>0</v>
      </c>
      <c r="W52" s="9">
        <v>0</v>
      </c>
      <c r="X52" s="10">
        <f t="shared" ref="X52:X57" si="53">U52+V52+W52</f>
        <v>0</v>
      </c>
      <c r="Y52" s="9">
        <f t="shared" ref="Y52:AA57" si="54">E52-I52-M52-Q52-U52</f>
        <v>0</v>
      </c>
      <c r="Z52" s="9">
        <f t="shared" si="54"/>
        <v>0</v>
      </c>
      <c r="AA52" s="9">
        <f t="shared" si="54"/>
        <v>0</v>
      </c>
      <c r="AB52" s="10">
        <f t="shared" ref="AB52:AB57" si="55">Y52+Z52+AA52</f>
        <v>0</v>
      </c>
    </row>
    <row r="53" spans="1:28" ht="49.5" customHeight="1">
      <c r="A53" s="1"/>
      <c r="B53" s="199"/>
      <c r="C53" s="7">
        <v>2000</v>
      </c>
      <c r="D53" s="8" t="s">
        <v>18</v>
      </c>
      <c r="E53" s="9">
        <f>7040-62.07</f>
        <v>6977.93</v>
      </c>
      <c r="F53" s="9">
        <v>0</v>
      </c>
      <c r="G53" s="9">
        <v>0</v>
      </c>
      <c r="H53" s="10">
        <f t="shared" si="49"/>
        <v>6977.93</v>
      </c>
      <c r="I53" s="9">
        <v>0</v>
      </c>
      <c r="J53" s="9">
        <v>0</v>
      </c>
      <c r="K53" s="9">
        <v>0</v>
      </c>
      <c r="L53" s="10">
        <f t="shared" si="50"/>
        <v>0</v>
      </c>
      <c r="M53" s="9">
        <v>0</v>
      </c>
      <c r="N53" s="9">
        <v>0</v>
      </c>
      <c r="O53" s="9">
        <v>0</v>
      </c>
      <c r="P53" s="10">
        <f t="shared" si="51"/>
        <v>0</v>
      </c>
      <c r="Q53" s="9">
        <v>6977.93</v>
      </c>
      <c r="R53" s="9">
        <v>0</v>
      </c>
      <c r="S53" s="9">
        <v>0</v>
      </c>
      <c r="T53" s="10">
        <f t="shared" si="52"/>
        <v>6977.93</v>
      </c>
      <c r="U53" s="9">
        <v>0</v>
      </c>
      <c r="V53" s="9">
        <v>0</v>
      </c>
      <c r="W53" s="9">
        <v>0</v>
      </c>
      <c r="X53" s="10">
        <f t="shared" si="53"/>
        <v>0</v>
      </c>
      <c r="Y53" s="9">
        <f t="shared" si="54"/>
        <v>0</v>
      </c>
      <c r="Z53" s="9">
        <f t="shared" si="54"/>
        <v>0</v>
      </c>
      <c r="AA53" s="9">
        <f t="shared" si="54"/>
        <v>0</v>
      </c>
      <c r="AB53" s="10">
        <f t="shared" si="55"/>
        <v>0</v>
      </c>
    </row>
    <row r="54" spans="1:28" ht="49.5" customHeight="1">
      <c r="A54" s="1"/>
      <c r="B54" s="199"/>
      <c r="C54" s="7">
        <v>3000</v>
      </c>
      <c r="D54" s="8" t="s">
        <v>19</v>
      </c>
      <c r="E54" s="9">
        <v>50325</v>
      </c>
      <c r="F54" s="9">
        <v>0</v>
      </c>
      <c r="G54" s="9">
        <v>0</v>
      </c>
      <c r="H54" s="10">
        <f t="shared" si="49"/>
        <v>50325</v>
      </c>
      <c r="I54" s="9">
        <v>0</v>
      </c>
      <c r="J54" s="9">
        <v>0</v>
      </c>
      <c r="K54" s="9">
        <v>0</v>
      </c>
      <c r="L54" s="10">
        <f t="shared" si="50"/>
        <v>0</v>
      </c>
      <c r="M54" s="9">
        <v>0</v>
      </c>
      <c r="N54" s="9">
        <v>0</v>
      </c>
      <c r="O54" s="9">
        <v>0</v>
      </c>
      <c r="P54" s="10">
        <f t="shared" si="51"/>
        <v>0</v>
      </c>
      <c r="Q54" s="9">
        <v>28837.599999999999</v>
      </c>
      <c r="R54" s="9">
        <v>0</v>
      </c>
      <c r="S54" s="9">
        <v>0</v>
      </c>
      <c r="T54" s="10">
        <f t="shared" si="52"/>
        <v>28837.599999999999</v>
      </c>
      <c r="U54" s="9">
        <v>0</v>
      </c>
      <c r="V54" s="9">
        <v>0</v>
      </c>
      <c r="W54" s="9">
        <v>0</v>
      </c>
      <c r="X54" s="10">
        <f t="shared" si="53"/>
        <v>0</v>
      </c>
      <c r="Y54" s="9">
        <f t="shared" si="54"/>
        <v>21487.4</v>
      </c>
      <c r="Z54" s="9">
        <f t="shared" si="54"/>
        <v>0</v>
      </c>
      <c r="AA54" s="9">
        <f t="shared" si="54"/>
        <v>0</v>
      </c>
      <c r="AB54" s="10">
        <f t="shared" si="55"/>
        <v>21487.4</v>
      </c>
    </row>
    <row r="55" spans="1:28" ht="54.95" customHeight="1">
      <c r="A55" s="1"/>
      <c r="B55" s="199"/>
      <c r="C55" s="7">
        <v>4000</v>
      </c>
      <c r="D55" s="8" t="s">
        <v>20</v>
      </c>
      <c r="E55" s="9">
        <v>0</v>
      </c>
      <c r="F55" s="9">
        <v>0</v>
      </c>
      <c r="G55" s="9">
        <v>0</v>
      </c>
      <c r="H55" s="10">
        <f t="shared" si="49"/>
        <v>0</v>
      </c>
      <c r="I55" s="9">
        <v>0</v>
      </c>
      <c r="J55" s="9">
        <v>0</v>
      </c>
      <c r="K55" s="9">
        <v>0</v>
      </c>
      <c r="L55" s="10">
        <f t="shared" si="50"/>
        <v>0</v>
      </c>
      <c r="M55" s="9">
        <v>0</v>
      </c>
      <c r="N55" s="9">
        <v>0</v>
      </c>
      <c r="O55" s="9">
        <v>0</v>
      </c>
      <c r="P55" s="10">
        <f t="shared" si="51"/>
        <v>0</v>
      </c>
      <c r="Q55" s="9">
        <v>0</v>
      </c>
      <c r="R55" s="9">
        <v>0</v>
      </c>
      <c r="S55" s="9">
        <v>0</v>
      </c>
      <c r="T55" s="10">
        <f t="shared" si="52"/>
        <v>0</v>
      </c>
      <c r="U55" s="9">
        <v>0</v>
      </c>
      <c r="V55" s="9">
        <v>0</v>
      </c>
      <c r="W55" s="9">
        <v>0</v>
      </c>
      <c r="X55" s="10">
        <f t="shared" si="53"/>
        <v>0</v>
      </c>
      <c r="Y55" s="9">
        <f t="shared" si="54"/>
        <v>0</v>
      </c>
      <c r="Z55" s="9">
        <f t="shared" si="54"/>
        <v>0</v>
      </c>
      <c r="AA55" s="9">
        <f t="shared" si="54"/>
        <v>0</v>
      </c>
      <c r="AB55" s="10">
        <f t="shared" si="55"/>
        <v>0</v>
      </c>
    </row>
    <row r="56" spans="1:28" ht="49.5" customHeight="1">
      <c r="A56" s="1"/>
      <c r="B56" s="199"/>
      <c r="C56" s="7">
        <v>5000</v>
      </c>
      <c r="D56" s="8" t="s">
        <v>21</v>
      </c>
      <c r="E56" s="9">
        <v>1972447.96</v>
      </c>
      <c r="F56" s="9">
        <v>0</v>
      </c>
      <c r="G56" s="9">
        <v>0</v>
      </c>
      <c r="H56" s="10">
        <f t="shared" si="49"/>
        <v>1972447.96</v>
      </c>
      <c r="I56" s="9">
        <v>0</v>
      </c>
      <c r="J56" s="9">
        <v>0</v>
      </c>
      <c r="K56" s="9">
        <v>0</v>
      </c>
      <c r="L56" s="10">
        <f t="shared" si="50"/>
        <v>0</v>
      </c>
      <c r="M56" s="9">
        <v>0</v>
      </c>
      <c r="N56" s="9">
        <v>0</v>
      </c>
      <c r="O56" s="9">
        <v>0</v>
      </c>
      <c r="P56" s="10">
        <f t="shared" si="51"/>
        <v>0</v>
      </c>
      <c r="Q56" s="9">
        <v>1972447.96</v>
      </c>
      <c r="R56" s="9">
        <v>0</v>
      </c>
      <c r="S56" s="9">
        <v>0</v>
      </c>
      <c r="T56" s="10">
        <f t="shared" si="52"/>
        <v>1972447.96</v>
      </c>
      <c r="U56" s="9">
        <v>0</v>
      </c>
      <c r="V56" s="9">
        <v>0</v>
      </c>
      <c r="W56" s="9">
        <v>0</v>
      </c>
      <c r="X56" s="10">
        <f t="shared" si="53"/>
        <v>0</v>
      </c>
      <c r="Y56" s="9">
        <f t="shared" si="54"/>
        <v>0</v>
      </c>
      <c r="Z56" s="9">
        <f t="shared" si="54"/>
        <v>0</v>
      </c>
      <c r="AA56" s="9">
        <f t="shared" si="54"/>
        <v>0</v>
      </c>
      <c r="AB56" s="10">
        <f t="shared" si="55"/>
        <v>0</v>
      </c>
    </row>
    <row r="57" spans="1:28" ht="49.5" customHeight="1">
      <c r="A57" s="1"/>
      <c r="B57" s="200"/>
      <c r="C57" s="7">
        <v>6000</v>
      </c>
      <c r="D57" s="8" t="s">
        <v>22</v>
      </c>
      <c r="E57" s="9">
        <v>0</v>
      </c>
      <c r="F57" s="9">
        <v>0</v>
      </c>
      <c r="G57" s="9">
        <v>0</v>
      </c>
      <c r="H57" s="10">
        <f t="shared" si="49"/>
        <v>0</v>
      </c>
      <c r="I57" s="9">
        <v>0</v>
      </c>
      <c r="J57" s="9">
        <v>0</v>
      </c>
      <c r="K57" s="9">
        <v>0</v>
      </c>
      <c r="L57" s="10">
        <f t="shared" si="50"/>
        <v>0</v>
      </c>
      <c r="M57" s="9">
        <v>0</v>
      </c>
      <c r="N57" s="9">
        <v>0</v>
      </c>
      <c r="O57" s="9">
        <v>0</v>
      </c>
      <c r="P57" s="10">
        <f t="shared" si="51"/>
        <v>0</v>
      </c>
      <c r="Q57" s="9">
        <v>0</v>
      </c>
      <c r="R57" s="9">
        <v>0</v>
      </c>
      <c r="S57" s="9">
        <v>0</v>
      </c>
      <c r="T57" s="10">
        <f t="shared" si="52"/>
        <v>0</v>
      </c>
      <c r="U57" s="9">
        <v>0</v>
      </c>
      <c r="V57" s="9">
        <v>0</v>
      </c>
      <c r="W57" s="9">
        <v>0</v>
      </c>
      <c r="X57" s="10">
        <f t="shared" si="53"/>
        <v>0</v>
      </c>
      <c r="Y57" s="9">
        <f t="shared" si="54"/>
        <v>0</v>
      </c>
      <c r="Z57" s="9">
        <f t="shared" si="54"/>
        <v>0</v>
      </c>
      <c r="AA57" s="9">
        <f t="shared" si="54"/>
        <v>0</v>
      </c>
      <c r="AB57" s="10">
        <f t="shared" si="55"/>
        <v>0</v>
      </c>
    </row>
    <row r="58" spans="1:28" ht="64.5" customHeight="1">
      <c r="A58" s="1"/>
      <c r="B58" s="198">
        <v>8</v>
      </c>
      <c r="C58" s="11"/>
      <c r="D58" s="14" t="s">
        <v>29</v>
      </c>
      <c r="E58" s="6">
        <f t="shared" ref="E58:AB58" si="56">SUM(E59:E64)</f>
        <v>0</v>
      </c>
      <c r="F58" s="6">
        <f t="shared" si="56"/>
        <v>0</v>
      </c>
      <c r="G58" s="6">
        <f t="shared" si="56"/>
        <v>0</v>
      </c>
      <c r="H58" s="6">
        <f t="shared" si="56"/>
        <v>0</v>
      </c>
      <c r="I58" s="6">
        <f t="shared" si="56"/>
        <v>0</v>
      </c>
      <c r="J58" s="6">
        <f t="shared" si="56"/>
        <v>0</v>
      </c>
      <c r="K58" s="6">
        <f t="shared" si="56"/>
        <v>0</v>
      </c>
      <c r="L58" s="6">
        <f t="shared" si="56"/>
        <v>0</v>
      </c>
      <c r="M58" s="6">
        <f t="shared" si="56"/>
        <v>0</v>
      </c>
      <c r="N58" s="6">
        <f t="shared" si="56"/>
        <v>0</v>
      </c>
      <c r="O58" s="6">
        <f t="shared" si="56"/>
        <v>0</v>
      </c>
      <c r="P58" s="6">
        <f t="shared" si="56"/>
        <v>0</v>
      </c>
      <c r="Q58" s="6">
        <f t="shared" si="56"/>
        <v>0</v>
      </c>
      <c r="R58" s="6">
        <f t="shared" si="56"/>
        <v>0</v>
      </c>
      <c r="S58" s="6">
        <f t="shared" si="56"/>
        <v>0</v>
      </c>
      <c r="T58" s="6">
        <f t="shared" si="56"/>
        <v>0</v>
      </c>
      <c r="U58" s="6">
        <f t="shared" si="56"/>
        <v>0</v>
      </c>
      <c r="V58" s="6">
        <f t="shared" si="56"/>
        <v>0</v>
      </c>
      <c r="W58" s="6">
        <f t="shared" si="56"/>
        <v>0</v>
      </c>
      <c r="X58" s="6">
        <f t="shared" si="56"/>
        <v>0</v>
      </c>
      <c r="Y58" s="6">
        <f t="shared" si="56"/>
        <v>0</v>
      </c>
      <c r="Z58" s="6">
        <f t="shared" si="56"/>
        <v>0</v>
      </c>
      <c r="AA58" s="6">
        <f t="shared" si="56"/>
        <v>0</v>
      </c>
      <c r="AB58" s="6">
        <f t="shared" si="56"/>
        <v>0</v>
      </c>
    </row>
    <row r="59" spans="1:28" ht="49.5" customHeight="1">
      <c r="A59" s="1"/>
      <c r="B59" s="199"/>
      <c r="C59" s="7">
        <v>1000</v>
      </c>
      <c r="D59" s="8" t="s">
        <v>17</v>
      </c>
      <c r="E59" s="9">
        <v>0</v>
      </c>
      <c r="F59" s="9">
        <v>0</v>
      </c>
      <c r="G59" s="9">
        <v>0</v>
      </c>
      <c r="H59" s="10">
        <f t="shared" ref="H59:H64" si="57">E59+F59+G59</f>
        <v>0</v>
      </c>
      <c r="I59" s="9">
        <v>0</v>
      </c>
      <c r="J59" s="9">
        <v>0</v>
      </c>
      <c r="K59" s="9">
        <v>0</v>
      </c>
      <c r="L59" s="10">
        <f t="shared" ref="L59:L64" si="58">I59+J59+K59</f>
        <v>0</v>
      </c>
      <c r="M59" s="9">
        <v>0</v>
      </c>
      <c r="N59" s="9">
        <v>0</v>
      </c>
      <c r="O59" s="9">
        <v>0</v>
      </c>
      <c r="P59" s="10">
        <f t="shared" ref="P59:P64" si="59">M59+N59+O59</f>
        <v>0</v>
      </c>
      <c r="Q59" s="9">
        <v>0</v>
      </c>
      <c r="R59" s="9">
        <v>0</v>
      </c>
      <c r="S59" s="9">
        <v>0</v>
      </c>
      <c r="T59" s="10">
        <f t="shared" ref="T59:T64" si="60">Q59+R59+S59</f>
        <v>0</v>
      </c>
      <c r="U59" s="9">
        <v>0</v>
      </c>
      <c r="V59" s="9">
        <v>0</v>
      </c>
      <c r="W59" s="9">
        <v>0</v>
      </c>
      <c r="X59" s="10">
        <f t="shared" ref="X59:X64" si="61">U59+V59+W59</f>
        <v>0</v>
      </c>
      <c r="Y59" s="9">
        <f t="shared" ref="Y59:AA64" si="62">E59-I59-M59-Q59-U59</f>
        <v>0</v>
      </c>
      <c r="Z59" s="9">
        <f t="shared" si="62"/>
        <v>0</v>
      </c>
      <c r="AA59" s="9">
        <f t="shared" si="62"/>
        <v>0</v>
      </c>
      <c r="AB59" s="10">
        <f t="shared" ref="AB59:AB64" si="63">Y59+Z59+AA59</f>
        <v>0</v>
      </c>
    </row>
    <row r="60" spans="1:28" ht="49.5" customHeight="1">
      <c r="A60" s="1"/>
      <c r="B60" s="199"/>
      <c r="C60" s="7">
        <v>2000</v>
      </c>
      <c r="D60" s="8" t="s">
        <v>18</v>
      </c>
      <c r="E60" s="9">
        <v>0</v>
      </c>
      <c r="F60" s="9">
        <v>0</v>
      </c>
      <c r="G60" s="9">
        <v>0</v>
      </c>
      <c r="H60" s="10">
        <f t="shared" si="57"/>
        <v>0</v>
      </c>
      <c r="I60" s="9">
        <v>0</v>
      </c>
      <c r="J60" s="9">
        <v>0</v>
      </c>
      <c r="K60" s="9">
        <v>0</v>
      </c>
      <c r="L60" s="10">
        <f t="shared" si="58"/>
        <v>0</v>
      </c>
      <c r="M60" s="9">
        <v>0</v>
      </c>
      <c r="N60" s="9">
        <v>0</v>
      </c>
      <c r="O60" s="9">
        <v>0</v>
      </c>
      <c r="P60" s="10">
        <f t="shared" si="59"/>
        <v>0</v>
      </c>
      <c r="Q60" s="9">
        <v>0</v>
      </c>
      <c r="R60" s="9">
        <v>0</v>
      </c>
      <c r="S60" s="9">
        <v>0</v>
      </c>
      <c r="T60" s="10">
        <f t="shared" si="60"/>
        <v>0</v>
      </c>
      <c r="U60" s="9">
        <v>0</v>
      </c>
      <c r="V60" s="9">
        <v>0</v>
      </c>
      <c r="W60" s="9">
        <v>0</v>
      </c>
      <c r="X60" s="10">
        <f t="shared" si="61"/>
        <v>0</v>
      </c>
      <c r="Y60" s="9">
        <f t="shared" si="62"/>
        <v>0</v>
      </c>
      <c r="Z60" s="9">
        <f t="shared" si="62"/>
        <v>0</v>
      </c>
      <c r="AA60" s="9">
        <f t="shared" si="62"/>
        <v>0</v>
      </c>
      <c r="AB60" s="10">
        <f t="shared" si="63"/>
        <v>0</v>
      </c>
    </row>
    <row r="61" spans="1:28" ht="49.5" customHeight="1">
      <c r="A61" s="1"/>
      <c r="B61" s="199"/>
      <c r="C61" s="7">
        <v>3000</v>
      </c>
      <c r="D61" s="8" t="s">
        <v>19</v>
      </c>
      <c r="E61" s="9">
        <v>0</v>
      </c>
      <c r="F61" s="9">
        <v>0</v>
      </c>
      <c r="G61" s="9">
        <v>0</v>
      </c>
      <c r="H61" s="10">
        <f t="shared" si="57"/>
        <v>0</v>
      </c>
      <c r="I61" s="9">
        <v>0</v>
      </c>
      <c r="J61" s="9">
        <v>0</v>
      </c>
      <c r="K61" s="9">
        <v>0</v>
      </c>
      <c r="L61" s="10">
        <f t="shared" si="58"/>
        <v>0</v>
      </c>
      <c r="M61" s="9">
        <v>0</v>
      </c>
      <c r="N61" s="9">
        <v>0</v>
      </c>
      <c r="O61" s="9">
        <v>0</v>
      </c>
      <c r="P61" s="10">
        <f t="shared" si="59"/>
        <v>0</v>
      </c>
      <c r="Q61" s="9">
        <v>0</v>
      </c>
      <c r="R61" s="9">
        <v>0</v>
      </c>
      <c r="S61" s="9">
        <v>0</v>
      </c>
      <c r="T61" s="10">
        <f t="shared" si="60"/>
        <v>0</v>
      </c>
      <c r="U61" s="9">
        <v>0</v>
      </c>
      <c r="V61" s="9">
        <v>0</v>
      </c>
      <c r="W61" s="9">
        <v>0</v>
      </c>
      <c r="X61" s="10">
        <f t="shared" si="61"/>
        <v>0</v>
      </c>
      <c r="Y61" s="9">
        <f t="shared" si="62"/>
        <v>0</v>
      </c>
      <c r="Z61" s="9">
        <f t="shared" si="62"/>
        <v>0</v>
      </c>
      <c r="AA61" s="9">
        <f t="shared" si="62"/>
        <v>0</v>
      </c>
      <c r="AB61" s="10">
        <f t="shared" si="63"/>
        <v>0</v>
      </c>
    </row>
    <row r="62" spans="1:28" ht="54.95" customHeight="1">
      <c r="A62" s="1"/>
      <c r="B62" s="199"/>
      <c r="C62" s="7">
        <v>4000</v>
      </c>
      <c r="D62" s="8" t="s">
        <v>20</v>
      </c>
      <c r="E62" s="9">
        <v>0</v>
      </c>
      <c r="F62" s="9">
        <v>0</v>
      </c>
      <c r="G62" s="9">
        <v>0</v>
      </c>
      <c r="H62" s="10">
        <f t="shared" si="57"/>
        <v>0</v>
      </c>
      <c r="I62" s="9">
        <v>0</v>
      </c>
      <c r="J62" s="9">
        <v>0</v>
      </c>
      <c r="K62" s="9">
        <v>0</v>
      </c>
      <c r="L62" s="10">
        <f t="shared" si="58"/>
        <v>0</v>
      </c>
      <c r="M62" s="9">
        <v>0</v>
      </c>
      <c r="N62" s="9">
        <v>0</v>
      </c>
      <c r="O62" s="9">
        <v>0</v>
      </c>
      <c r="P62" s="10">
        <f t="shared" si="59"/>
        <v>0</v>
      </c>
      <c r="Q62" s="9">
        <v>0</v>
      </c>
      <c r="R62" s="9">
        <v>0</v>
      </c>
      <c r="S62" s="9">
        <v>0</v>
      </c>
      <c r="T62" s="10">
        <f t="shared" si="60"/>
        <v>0</v>
      </c>
      <c r="U62" s="9">
        <v>0</v>
      </c>
      <c r="V62" s="9">
        <v>0</v>
      </c>
      <c r="W62" s="9">
        <v>0</v>
      </c>
      <c r="X62" s="10">
        <f t="shared" si="61"/>
        <v>0</v>
      </c>
      <c r="Y62" s="9">
        <f t="shared" si="62"/>
        <v>0</v>
      </c>
      <c r="Z62" s="9">
        <f t="shared" si="62"/>
        <v>0</v>
      </c>
      <c r="AA62" s="9">
        <f t="shared" si="62"/>
        <v>0</v>
      </c>
      <c r="AB62" s="10">
        <f t="shared" si="63"/>
        <v>0</v>
      </c>
    </row>
    <row r="63" spans="1:28" ht="49.5" customHeight="1">
      <c r="A63" s="1"/>
      <c r="B63" s="199"/>
      <c r="C63" s="7">
        <v>5000</v>
      </c>
      <c r="D63" s="8" t="s">
        <v>21</v>
      </c>
      <c r="E63" s="9">
        <v>0</v>
      </c>
      <c r="F63" s="9">
        <v>0</v>
      </c>
      <c r="G63" s="9">
        <v>0</v>
      </c>
      <c r="H63" s="10">
        <f t="shared" si="57"/>
        <v>0</v>
      </c>
      <c r="I63" s="9">
        <v>0</v>
      </c>
      <c r="J63" s="9">
        <v>0</v>
      </c>
      <c r="K63" s="9">
        <v>0</v>
      </c>
      <c r="L63" s="10">
        <f t="shared" si="58"/>
        <v>0</v>
      </c>
      <c r="M63" s="9">
        <v>0</v>
      </c>
      <c r="N63" s="9">
        <v>0</v>
      </c>
      <c r="O63" s="9">
        <v>0</v>
      </c>
      <c r="P63" s="10">
        <f t="shared" si="59"/>
        <v>0</v>
      </c>
      <c r="Q63" s="9">
        <v>0</v>
      </c>
      <c r="R63" s="9">
        <v>0</v>
      </c>
      <c r="S63" s="9">
        <v>0</v>
      </c>
      <c r="T63" s="10">
        <f t="shared" si="60"/>
        <v>0</v>
      </c>
      <c r="U63" s="9">
        <v>0</v>
      </c>
      <c r="V63" s="9">
        <v>0</v>
      </c>
      <c r="W63" s="9">
        <v>0</v>
      </c>
      <c r="X63" s="10">
        <f t="shared" si="61"/>
        <v>0</v>
      </c>
      <c r="Y63" s="9">
        <f t="shared" si="62"/>
        <v>0</v>
      </c>
      <c r="Z63" s="9">
        <f t="shared" si="62"/>
        <v>0</v>
      </c>
      <c r="AA63" s="9">
        <f t="shared" si="62"/>
        <v>0</v>
      </c>
      <c r="AB63" s="10">
        <f t="shared" si="63"/>
        <v>0</v>
      </c>
    </row>
    <row r="64" spans="1:28" ht="49.5" customHeight="1">
      <c r="A64" s="1"/>
      <c r="B64" s="200"/>
      <c r="C64" s="7">
        <v>6000</v>
      </c>
      <c r="D64" s="8" t="s">
        <v>22</v>
      </c>
      <c r="E64" s="9">
        <v>0</v>
      </c>
      <c r="F64" s="9">
        <v>0</v>
      </c>
      <c r="G64" s="9">
        <v>0</v>
      </c>
      <c r="H64" s="10">
        <f t="shared" si="57"/>
        <v>0</v>
      </c>
      <c r="I64" s="9">
        <v>0</v>
      </c>
      <c r="J64" s="9">
        <v>0</v>
      </c>
      <c r="K64" s="9">
        <v>0</v>
      </c>
      <c r="L64" s="10">
        <f t="shared" si="58"/>
        <v>0</v>
      </c>
      <c r="M64" s="9">
        <v>0</v>
      </c>
      <c r="N64" s="9">
        <v>0</v>
      </c>
      <c r="O64" s="9">
        <v>0</v>
      </c>
      <c r="P64" s="10">
        <f t="shared" si="59"/>
        <v>0</v>
      </c>
      <c r="Q64" s="9">
        <v>0</v>
      </c>
      <c r="R64" s="9">
        <v>0</v>
      </c>
      <c r="S64" s="9">
        <v>0</v>
      </c>
      <c r="T64" s="10">
        <f t="shared" si="60"/>
        <v>0</v>
      </c>
      <c r="U64" s="9">
        <v>0</v>
      </c>
      <c r="V64" s="9">
        <v>0</v>
      </c>
      <c r="W64" s="9">
        <v>0</v>
      </c>
      <c r="X64" s="10">
        <f t="shared" si="61"/>
        <v>0</v>
      </c>
      <c r="Y64" s="9">
        <f t="shared" si="62"/>
        <v>0</v>
      </c>
      <c r="Z64" s="9">
        <f t="shared" si="62"/>
        <v>0</v>
      </c>
      <c r="AA64" s="9">
        <f t="shared" si="62"/>
        <v>0</v>
      </c>
      <c r="AB64" s="10">
        <f t="shared" si="63"/>
        <v>0</v>
      </c>
    </row>
    <row r="65" spans="1:28" ht="87" customHeight="1">
      <c r="A65" s="1"/>
      <c r="B65" s="198">
        <v>9</v>
      </c>
      <c r="C65" s="11"/>
      <c r="D65" s="12" t="s">
        <v>30</v>
      </c>
      <c r="E65" s="6">
        <f t="shared" ref="E65:AB65" si="64">SUM(E66:E71)</f>
        <v>39253886.450000003</v>
      </c>
      <c r="F65" s="6">
        <f t="shared" si="64"/>
        <v>0</v>
      </c>
      <c r="G65" s="6">
        <f t="shared" si="64"/>
        <v>0</v>
      </c>
      <c r="H65" s="6">
        <f t="shared" si="64"/>
        <v>39253886.450000003</v>
      </c>
      <c r="I65" s="6">
        <f t="shared" si="64"/>
        <v>0</v>
      </c>
      <c r="J65" s="6">
        <f t="shared" si="64"/>
        <v>0</v>
      </c>
      <c r="K65" s="6">
        <f t="shared" si="64"/>
        <v>0</v>
      </c>
      <c r="L65" s="6">
        <f t="shared" si="64"/>
        <v>0</v>
      </c>
      <c r="M65" s="6">
        <f t="shared" si="64"/>
        <v>0</v>
      </c>
      <c r="N65" s="6">
        <f t="shared" si="64"/>
        <v>0</v>
      </c>
      <c r="O65" s="6">
        <f t="shared" si="64"/>
        <v>0</v>
      </c>
      <c r="P65" s="6">
        <f t="shared" si="64"/>
        <v>0</v>
      </c>
      <c r="Q65" s="6">
        <f t="shared" si="64"/>
        <v>39067896.549999997</v>
      </c>
      <c r="R65" s="6">
        <f t="shared" si="64"/>
        <v>0</v>
      </c>
      <c r="S65" s="6">
        <f t="shared" si="64"/>
        <v>0</v>
      </c>
      <c r="T65" s="6">
        <f t="shared" si="64"/>
        <v>39067896.549999997</v>
      </c>
      <c r="U65" s="6">
        <f t="shared" si="64"/>
        <v>0</v>
      </c>
      <c r="V65" s="6">
        <f t="shared" si="64"/>
        <v>0</v>
      </c>
      <c r="W65" s="6">
        <f t="shared" si="64"/>
        <v>0</v>
      </c>
      <c r="X65" s="6">
        <f t="shared" si="64"/>
        <v>0</v>
      </c>
      <c r="Y65" s="6">
        <f t="shared" si="64"/>
        <v>185989.89999999991</v>
      </c>
      <c r="Z65" s="6">
        <f t="shared" si="64"/>
        <v>0</v>
      </c>
      <c r="AA65" s="6">
        <f t="shared" si="64"/>
        <v>0</v>
      </c>
      <c r="AB65" s="6">
        <f t="shared" si="64"/>
        <v>185989.89999999991</v>
      </c>
    </row>
    <row r="66" spans="1:28" ht="49.5" customHeight="1">
      <c r="A66" s="1"/>
      <c r="B66" s="199"/>
      <c r="C66" s="7">
        <v>1000</v>
      </c>
      <c r="D66" s="8" t="s">
        <v>17</v>
      </c>
      <c r="E66" s="9">
        <v>0</v>
      </c>
      <c r="F66" s="9">
        <v>0</v>
      </c>
      <c r="G66" s="9">
        <v>0</v>
      </c>
      <c r="H66" s="10">
        <f t="shared" ref="H66:H71" si="65">E66+F66+G66</f>
        <v>0</v>
      </c>
      <c r="I66" s="9">
        <v>0</v>
      </c>
      <c r="J66" s="9">
        <v>0</v>
      </c>
      <c r="K66" s="9">
        <v>0</v>
      </c>
      <c r="L66" s="10">
        <f t="shared" ref="L66:L71" si="66">I66+J66+K66</f>
        <v>0</v>
      </c>
      <c r="M66" s="9">
        <v>0</v>
      </c>
      <c r="N66" s="9">
        <v>0</v>
      </c>
      <c r="O66" s="9">
        <v>0</v>
      </c>
      <c r="P66" s="10">
        <f t="shared" ref="P66:P71" si="67">M66+N66+O66</f>
        <v>0</v>
      </c>
      <c r="Q66" s="9">
        <v>0</v>
      </c>
      <c r="R66" s="9">
        <v>0</v>
      </c>
      <c r="S66" s="9">
        <v>0</v>
      </c>
      <c r="T66" s="10">
        <f t="shared" ref="T66:T71" si="68">Q66+R66+S66</f>
        <v>0</v>
      </c>
      <c r="U66" s="9">
        <v>0</v>
      </c>
      <c r="V66" s="9">
        <v>0</v>
      </c>
      <c r="W66" s="9">
        <v>0</v>
      </c>
      <c r="X66" s="10">
        <f t="shared" ref="X66:X71" si="69">U66+V66+W66</f>
        <v>0</v>
      </c>
      <c r="Y66" s="9">
        <f t="shared" ref="Y66:AA71" si="70">E66-I66-M66-Q66-U66</f>
        <v>0</v>
      </c>
      <c r="Z66" s="9">
        <f t="shared" si="70"/>
        <v>0</v>
      </c>
      <c r="AA66" s="9">
        <f t="shared" si="70"/>
        <v>0</v>
      </c>
      <c r="AB66" s="10">
        <f t="shared" ref="AB66:AB71" si="71">Y66+Z66+AA66</f>
        <v>0</v>
      </c>
    </row>
    <row r="67" spans="1:28" ht="49.5" customHeight="1">
      <c r="A67" s="1"/>
      <c r="B67" s="199"/>
      <c r="C67" s="7">
        <v>2000</v>
      </c>
      <c r="D67" s="8" t="s">
        <v>18</v>
      </c>
      <c r="E67" s="9">
        <v>3818345.9</v>
      </c>
      <c r="F67" s="9">
        <v>0</v>
      </c>
      <c r="G67" s="9">
        <v>0</v>
      </c>
      <c r="H67" s="10">
        <f t="shared" si="65"/>
        <v>3818345.9</v>
      </c>
      <c r="I67" s="9">
        <v>0</v>
      </c>
      <c r="J67" s="9">
        <v>0</v>
      </c>
      <c r="K67" s="9">
        <v>0</v>
      </c>
      <c r="L67" s="10">
        <f t="shared" si="66"/>
        <v>0</v>
      </c>
      <c r="M67" s="9">
        <v>0</v>
      </c>
      <c r="N67" s="9">
        <v>0</v>
      </c>
      <c r="O67" s="9">
        <v>0</v>
      </c>
      <c r="P67" s="10">
        <f t="shared" si="67"/>
        <v>0</v>
      </c>
      <c r="Q67" s="9">
        <v>3632356</v>
      </c>
      <c r="R67" s="9">
        <v>0</v>
      </c>
      <c r="S67" s="9">
        <v>0</v>
      </c>
      <c r="T67" s="10">
        <f t="shared" si="68"/>
        <v>3632356</v>
      </c>
      <c r="U67" s="9">
        <v>0</v>
      </c>
      <c r="V67" s="9">
        <v>0</v>
      </c>
      <c r="W67" s="9">
        <v>0</v>
      </c>
      <c r="X67" s="10">
        <f t="shared" si="69"/>
        <v>0</v>
      </c>
      <c r="Y67" s="9">
        <f t="shared" si="70"/>
        <v>185989.89999999991</v>
      </c>
      <c r="Z67" s="9">
        <f t="shared" si="70"/>
        <v>0</v>
      </c>
      <c r="AA67" s="9">
        <f t="shared" si="70"/>
        <v>0</v>
      </c>
      <c r="AB67" s="10">
        <f t="shared" si="71"/>
        <v>185989.89999999991</v>
      </c>
    </row>
    <row r="68" spans="1:28" ht="49.5" customHeight="1">
      <c r="A68" s="1"/>
      <c r="B68" s="199"/>
      <c r="C68" s="7">
        <v>3000</v>
      </c>
      <c r="D68" s="8" t="s">
        <v>19</v>
      </c>
      <c r="E68" s="9">
        <v>8400000</v>
      </c>
      <c r="F68" s="9">
        <v>0</v>
      </c>
      <c r="G68" s="9">
        <v>0</v>
      </c>
      <c r="H68" s="10">
        <f t="shared" si="65"/>
        <v>8400000</v>
      </c>
      <c r="I68" s="9">
        <v>0</v>
      </c>
      <c r="J68" s="9">
        <v>0</v>
      </c>
      <c r="K68" s="9">
        <v>0</v>
      </c>
      <c r="L68" s="10">
        <f t="shared" si="66"/>
        <v>0</v>
      </c>
      <c r="M68" s="9">
        <v>0</v>
      </c>
      <c r="N68" s="9">
        <v>0</v>
      </c>
      <c r="O68" s="9">
        <v>0</v>
      </c>
      <c r="P68" s="10">
        <f t="shared" si="67"/>
        <v>0</v>
      </c>
      <c r="Q68" s="9">
        <v>8400000</v>
      </c>
      <c r="R68" s="9">
        <v>0</v>
      </c>
      <c r="S68" s="9">
        <v>0</v>
      </c>
      <c r="T68" s="10">
        <f t="shared" si="68"/>
        <v>8400000</v>
      </c>
      <c r="U68" s="9">
        <v>0</v>
      </c>
      <c r="V68" s="9">
        <v>0</v>
      </c>
      <c r="W68" s="9">
        <v>0</v>
      </c>
      <c r="X68" s="10">
        <f t="shared" si="69"/>
        <v>0</v>
      </c>
      <c r="Y68" s="9">
        <f t="shared" si="70"/>
        <v>0</v>
      </c>
      <c r="Z68" s="9">
        <f t="shared" si="70"/>
        <v>0</v>
      </c>
      <c r="AA68" s="9">
        <f t="shared" si="70"/>
        <v>0</v>
      </c>
      <c r="AB68" s="10">
        <f t="shared" si="71"/>
        <v>0</v>
      </c>
    </row>
    <row r="69" spans="1:28" ht="54.95" customHeight="1">
      <c r="A69" s="1"/>
      <c r="B69" s="199"/>
      <c r="C69" s="7">
        <v>4000</v>
      </c>
      <c r="D69" s="8" t="s">
        <v>20</v>
      </c>
      <c r="E69" s="9">
        <v>0</v>
      </c>
      <c r="F69" s="9">
        <v>0</v>
      </c>
      <c r="G69" s="9">
        <v>0</v>
      </c>
      <c r="H69" s="10">
        <f t="shared" si="65"/>
        <v>0</v>
      </c>
      <c r="I69" s="9">
        <v>0</v>
      </c>
      <c r="J69" s="9">
        <v>0</v>
      </c>
      <c r="K69" s="9">
        <v>0</v>
      </c>
      <c r="L69" s="10">
        <f t="shared" si="66"/>
        <v>0</v>
      </c>
      <c r="M69" s="9">
        <v>0</v>
      </c>
      <c r="N69" s="9">
        <v>0</v>
      </c>
      <c r="O69" s="9">
        <v>0</v>
      </c>
      <c r="P69" s="10">
        <f t="shared" si="67"/>
        <v>0</v>
      </c>
      <c r="Q69" s="9">
        <v>0</v>
      </c>
      <c r="R69" s="9">
        <v>0</v>
      </c>
      <c r="S69" s="9">
        <v>0</v>
      </c>
      <c r="T69" s="10">
        <f t="shared" si="68"/>
        <v>0</v>
      </c>
      <c r="U69" s="9">
        <v>0</v>
      </c>
      <c r="V69" s="9">
        <v>0</v>
      </c>
      <c r="W69" s="9">
        <v>0</v>
      </c>
      <c r="X69" s="10">
        <f t="shared" si="69"/>
        <v>0</v>
      </c>
      <c r="Y69" s="9">
        <f t="shared" si="70"/>
        <v>0</v>
      </c>
      <c r="Z69" s="9">
        <f t="shared" si="70"/>
        <v>0</v>
      </c>
      <c r="AA69" s="9">
        <f t="shared" si="70"/>
        <v>0</v>
      </c>
      <c r="AB69" s="10">
        <f t="shared" si="71"/>
        <v>0</v>
      </c>
    </row>
    <row r="70" spans="1:28" ht="49.5" customHeight="1">
      <c r="A70" s="1"/>
      <c r="B70" s="199"/>
      <c r="C70" s="7">
        <v>5000</v>
      </c>
      <c r="D70" s="8" t="s">
        <v>21</v>
      </c>
      <c r="E70" s="9">
        <v>21829814.960000001</v>
      </c>
      <c r="F70" s="9">
        <v>0</v>
      </c>
      <c r="G70" s="9">
        <v>0</v>
      </c>
      <c r="H70" s="10">
        <f t="shared" si="65"/>
        <v>21829814.960000001</v>
      </c>
      <c r="I70" s="9">
        <v>0</v>
      </c>
      <c r="J70" s="9">
        <v>0</v>
      </c>
      <c r="K70" s="9">
        <v>0</v>
      </c>
      <c r="L70" s="10">
        <f t="shared" si="66"/>
        <v>0</v>
      </c>
      <c r="M70" s="9">
        <v>0</v>
      </c>
      <c r="N70" s="9">
        <v>0</v>
      </c>
      <c r="O70" s="9">
        <v>0</v>
      </c>
      <c r="P70" s="10">
        <f t="shared" si="67"/>
        <v>0</v>
      </c>
      <c r="Q70" s="9">
        <v>21829814.960000001</v>
      </c>
      <c r="R70" s="9">
        <v>0</v>
      </c>
      <c r="S70" s="9">
        <v>0</v>
      </c>
      <c r="T70" s="10">
        <f t="shared" si="68"/>
        <v>21829814.960000001</v>
      </c>
      <c r="U70" s="9">
        <v>0</v>
      </c>
      <c r="V70" s="9">
        <v>0</v>
      </c>
      <c r="W70" s="9">
        <v>0</v>
      </c>
      <c r="X70" s="10">
        <f t="shared" si="69"/>
        <v>0</v>
      </c>
      <c r="Y70" s="9">
        <f t="shared" si="70"/>
        <v>0</v>
      </c>
      <c r="Z70" s="9">
        <f t="shared" si="70"/>
        <v>0</v>
      </c>
      <c r="AA70" s="9">
        <f t="shared" si="70"/>
        <v>0</v>
      </c>
      <c r="AB70" s="10">
        <f t="shared" si="71"/>
        <v>0</v>
      </c>
    </row>
    <row r="71" spans="1:28" ht="49.5" customHeight="1">
      <c r="A71" s="1"/>
      <c r="B71" s="200"/>
      <c r="C71" s="7">
        <v>6000</v>
      </c>
      <c r="D71" s="8" t="s">
        <v>22</v>
      </c>
      <c r="E71" s="9">
        <v>5205725.59</v>
      </c>
      <c r="F71" s="9">
        <v>0</v>
      </c>
      <c r="G71" s="9">
        <v>0</v>
      </c>
      <c r="H71" s="10">
        <f t="shared" si="65"/>
        <v>5205725.59</v>
      </c>
      <c r="I71" s="9">
        <v>0</v>
      </c>
      <c r="J71" s="9">
        <v>0</v>
      </c>
      <c r="K71" s="9">
        <v>0</v>
      </c>
      <c r="L71" s="10">
        <f t="shared" si="66"/>
        <v>0</v>
      </c>
      <c r="M71" s="9">
        <v>0</v>
      </c>
      <c r="N71" s="9">
        <v>0</v>
      </c>
      <c r="O71" s="9">
        <v>0</v>
      </c>
      <c r="P71" s="10">
        <f t="shared" si="67"/>
        <v>0</v>
      </c>
      <c r="Q71" s="9">
        <v>5205725.59</v>
      </c>
      <c r="R71" s="9">
        <v>0</v>
      </c>
      <c r="S71" s="9">
        <v>0</v>
      </c>
      <c r="T71" s="10">
        <f t="shared" si="68"/>
        <v>5205725.59</v>
      </c>
      <c r="U71" s="9">
        <v>0</v>
      </c>
      <c r="V71" s="9">
        <v>0</v>
      </c>
      <c r="W71" s="9">
        <v>0</v>
      </c>
      <c r="X71" s="10">
        <f t="shared" si="69"/>
        <v>0</v>
      </c>
      <c r="Y71" s="9">
        <f t="shared" si="70"/>
        <v>0</v>
      </c>
      <c r="Z71" s="9">
        <f t="shared" si="70"/>
        <v>0</v>
      </c>
      <c r="AA71" s="9">
        <f t="shared" si="70"/>
        <v>0</v>
      </c>
      <c r="AB71" s="10">
        <f t="shared" si="71"/>
        <v>0</v>
      </c>
    </row>
    <row r="72" spans="1:28" ht="64.5" customHeight="1">
      <c r="A72" s="1"/>
      <c r="B72" s="198">
        <v>10</v>
      </c>
      <c r="C72" s="11"/>
      <c r="D72" s="14" t="s">
        <v>31</v>
      </c>
      <c r="E72" s="6">
        <f t="shared" ref="E72:AB72" si="72">SUM(E73:E78)</f>
        <v>18525049.620000001</v>
      </c>
      <c r="F72" s="6">
        <f t="shared" si="72"/>
        <v>23417200.199999999</v>
      </c>
      <c r="G72" s="6">
        <f t="shared" si="72"/>
        <v>0</v>
      </c>
      <c r="H72" s="6">
        <f t="shared" si="72"/>
        <v>41942249.82</v>
      </c>
      <c r="I72" s="6">
        <f t="shared" si="72"/>
        <v>0</v>
      </c>
      <c r="J72" s="6">
        <f t="shared" si="72"/>
        <v>0</v>
      </c>
      <c r="K72" s="6">
        <f t="shared" si="72"/>
        <v>0</v>
      </c>
      <c r="L72" s="6">
        <f t="shared" si="72"/>
        <v>0</v>
      </c>
      <c r="M72" s="6">
        <f t="shared" si="72"/>
        <v>0</v>
      </c>
      <c r="N72" s="6">
        <f t="shared" si="72"/>
        <v>0</v>
      </c>
      <c r="O72" s="6">
        <f t="shared" si="72"/>
        <v>0</v>
      </c>
      <c r="P72" s="6">
        <f t="shared" si="72"/>
        <v>0</v>
      </c>
      <c r="Q72" s="6">
        <f t="shared" si="72"/>
        <v>18454704.32</v>
      </c>
      <c r="R72" s="6">
        <f t="shared" si="72"/>
        <v>23417200.199999999</v>
      </c>
      <c r="S72" s="6">
        <f t="shared" si="72"/>
        <v>0</v>
      </c>
      <c r="T72" s="6">
        <f t="shared" si="72"/>
        <v>41871904.519999996</v>
      </c>
      <c r="U72" s="6">
        <f t="shared" si="72"/>
        <v>0</v>
      </c>
      <c r="V72" s="6">
        <f t="shared" si="72"/>
        <v>0</v>
      </c>
      <c r="W72" s="6">
        <f t="shared" si="72"/>
        <v>0</v>
      </c>
      <c r="X72" s="6">
        <f t="shared" si="72"/>
        <v>0</v>
      </c>
      <c r="Y72" s="6">
        <f t="shared" si="72"/>
        <v>70345.299999999814</v>
      </c>
      <c r="Z72" s="6">
        <f t="shared" si="72"/>
        <v>0</v>
      </c>
      <c r="AA72" s="6">
        <f t="shared" si="72"/>
        <v>0</v>
      </c>
      <c r="AB72" s="6">
        <f t="shared" si="72"/>
        <v>70345.299999999814</v>
      </c>
    </row>
    <row r="73" spans="1:28" ht="49.5" customHeight="1">
      <c r="A73" s="1"/>
      <c r="B73" s="199"/>
      <c r="C73" s="7">
        <v>1000</v>
      </c>
      <c r="D73" s="8" t="s">
        <v>17</v>
      </c>
      <c r="E73" s="9">
        <v>0</v>
      </c>
      <c r="F73" s="9">
        <v>0</v>
      </c>
      <c r="G73" s="9">
        <v>0</v>
      </c>
      <c r="H73" s="10">
        <f t="shared" ref="H73:H78" si="73">E73+F73+G73</f>
        <v>0</v>
      </c>
      <c r="I73" s="9">
        <v>0</v>
      </c>
      <c r="J73" s="9">
        <v>0</v>
      </c>
      <c r="K73" s="9">
        <v>0</v>
      </c>
      <c r="L73" s="10">
        <f t="shared" ref="L73:L78" si="74">I73+J73+K73</f>
        <v>0</v>
      </c>
      <c r="M73" s="9">
        <v>0</v>
      </c>
      <c r="N73" s="9">
        <v>0</v>
      </c>
      <c r="O73" s="9">
        <v>0</v>
      </c>
      <c r="P73" s="10">
        <f t="shared" ref="P73:P78" si="75">M73+N73+O73</f>
        <v>0</v>
      </c>
      <c r="Q73" s="9">
        <v>0</v>
      </c>
      <c r="R73" s="9">
        <v>0</v>
      </c>
      <c r="S73" s="9">
        <v>0</v>
      </c>
      <c r="T73" s="10">
        <f t="shared" ref="T73:T78" si="76">Q73+R73+S73</f>
        <v>0</v>
      </c>
      <c r="U73" s="9">
        <v>0</v>
      </c>
      <c r="V73" s="9">
        <v>0</v>
      </c>
      <c r="W73" s="9">
        <v>0</v>
      </c>
      <c r="X73" s="10">
        <f t="shared" ref="X73:X78" si="77">U73+V73+W73</f>
        <v>0</v>
      </c>
      <c r="Y73" s="9">
        <f t="shared" ref="Y73:AA78" si="78">E73-I73-M73-Q73-U73</f>
        <v>0</v>
      </c>
      <c r="Z73" s="9">
        <f t="shared" si="78"/>
        <v>0</v>
      </c>
      <c r="AA73" s="9">
        <f t="shared" si="78"/>
        <v>0</v>
      </c>
      <c r="AB73" s="10">
        <f t="shared" ref="AB73:AB78" si="79">Y73+Z73+AA73</f>
        <v>0</v>
      </c>
    </row>
    <row r="74" spans="1:28" ht="49.5" customHeight="1">
      <c r="A74" s="1"/>
      <c r="B74" s="199"/>
      <c r="C74" s="7">
        <v>2000</v>
      </c>
      <c r="D74" s="8" t="s">
        <v>18</v>
      </c>
      <c r="E74" s="9">
        <v>4842183.09</v>
      </c>
      <c r="F74" s="9">
        <v>4227</v>
      </c>
      <c r="G74" s="9">
        <v>0</v>
      </c>
      <c r="H74" s="10">
        <f t="shared" si="73"/>
        <v>4846410.09</v>
      </c>
      <c r="I74" s="9">
        <v>0</v>
      </c>
      <c r="J74" s="9">
        <v>0</v>
      </c>
      <c r="K74" s="9">
        <v>0</v>
      </c>
      <c r="L74" s="10">
        <f t="shared" si="74"/>
        <v>0</v>
      </c>
      <c r="M74" s="9">
        <v>0</v>
      </c>
      <c r="N74" s="9">
        <v>0</v>
      </c>
      <c r="O74" s="9">
        <v>0</v>
      </c>
      <c r="P74" s="10">
        <f t="shared" si="75"/>
        <v>0</v>
      </c>
      <c r="Q74" s="9">
        <v>4842183.09</v>
      </c>
      <c r="R74" s="9">
        <v>4227</v>
      </c>
      <c r="S74" s="9">
        <v>0</v>
      </c>
      <c r="T74" s="10">
        <f t="shared" si="76"/>
        <v>4846410.09</v>
      </c>
      <c r="U74" s="9">
        <v>0</v>
      </c>
      <c r="V74" s="9">
        <v>0</v>
      </c>
      <c r="W74" s="9">
        <v>0</v>
      </c>
      <c r="X74" s="10">
        <f t="shared" si="77"/>
        <v>0</v>
      </c>
      <c r="Y74" s="9">
        <f t="shared" si="78"/>
        <v>0</v>
      </c>
      <c r="Z74" s="9">
        <f t="shared" si="78"/>
        <v>0</v>
      </c>
      <c r="AA74" s="9">
        <f t="shared" si="78"/>
        <v>0</v>
      </c>
      <c r="AB74" s="10">
        <f t="shared" si="79"/>
        <v>0</v>
      </c>
    </row>
    <row r="75" spans="1:28" ht="49.5" customHeight="1">
      <c r="A75" s="1"/>
      <c r="B75" s="199"/>
      <c r="C75" s="7">
        <v>3000</v>
      </c>
      <c r="D75" s="8" t="s">
        <v>19</v>
      </c>
      <c r="E75" s="9">
        <v>2036635.49</v>
      </c>
      <c r="F75" s="9">
        <v>10597200.199999999</v>
      </c>
      <c r="G75" s="9">
        <v>0</v>
      </c>
      <c r="H75" s="10">
        <f t="shared" si="73"/>
        <v>12633835.689999999</v>
      </c>
      <c r="I75" s="9">
        <v>0</v>
      </c>
      <c r="J75" s="9">
        <v>0</v>
      </c>
      <c r="K75" s="9">
        <v>0</v>
      </c>
      <c r="L75" s="10">
        <f t="shared" si="74"/>
        <v>0</v>
      </c>
      <c r="M75" s="9">
        <v>0</v>
      </c>
      <c r="N75" s="9">
        <v>0</v>
      </c>
      <c r="O75" s="9">
        <v>0</v>
      </c>
      <c r="P75" s="10">
        <f t="shared" si="75"/>
        <v>0</v>
      </c>
      <c r="Q75" s="9">
        <v>2036635.49</v>
      </c>
      <c r="R75" s="9">
        <v>10597200.199999999</v>
      </c>
      <c r="S75" s="9">
        <v>0</v>
      </c>
      <c r="T75" s="10">
        <f t="shared" si="76"/>
        <v>12633835.689999999</v>
      </c>
      <c r="U75" s="9">
        <v>0</v>
      </c>
      <c r="V75" s="9">
        <v>0</v>
      </c>
      <c r="W75" s="9">
        <v>0</v>
      </c>
      <c r="X75" s="10">
        <f t="shared" si="77"/>
        <v>0</v>
      </c>
      <c r="Y75" s="9">
        <f t="shared" si="78"/>
        <v>0</v>
      </c>
      <c r="Z75" s="9">
        <f t="shared" si="78"/>
        <v>0</v>
      </c>
      <c r="AA75" s="9">
        <f t="shared" si="78"/>
        <v>0</v>
      </c>
      <c r="AB75" s="10">
        <f t="shared" si="79"/>
        <v>0</v>
      </c>
    </row>
    <row r="76" spans="1:28" ht="54.95" customHeight="1">
      <c r="A76" s="1"/>
      <c r="B76" s="199"/>
      <c r="C76" s="7">
        <v>4000</v>
      </c>
      <c r="D76" s="8" t="s">
        <v>20</v>
      </c>
      <c r="E76" s="9">
        <v>0</v>
      </c>
      <c r="F76" s="9">
        <v>0</v>
      </c>
      <c r="G76" s="9">
        <v>0</v>
      </c>
      <c r="H76" s="10">
        <f t="shared" si="73"/>
        <v>0</v>
      </c>
      <c r="I76" s="9">
        <v>0</v>
      </c>
      <c r="J76" s="9">
        <v>0</v>
      </c>
      <c r="K76" s="9">
        <v>0</v>
      </c>
      <c r="L76" s="10">
        <f t="shared" si="74"/>
        <v>0</v>
      </c>
      <c r="M76" s="9">
        <v>0</v>
      </c>
      <c r="N76" s="9">
        <v>0</v>
      </c>
      <c r="O76" s="9">
        <v>0</v>
      </c>
      <c r="P76" s="10">
        <f t="shared" si="75"/>
        <v>0</v>
      </c>
      <c r="Q76" s="9">
        <v>0</v>
      </c>
      <c r="R76" s="9">
        <v>0</v>
      </c>
      <c r="S76" s="9">
        <v>0</v>
      </c>
      <c r="T76" s="10">
        <f t="shared" si="76"/>
        <v>0</v>
      </c>
      <c r="U76" s="9">
        <v>0</v>
      </c>
      <c r="V76" s="9">
        <v>0</v>
      </c>
      <c r="W76" s="9">
        <v>0</v>
      </c>
      <c r="X76" s="10">
        <f t="shared" si="77"/>
        <v>0</v>
      </c>
      <c r="Y76" s="9">
        <f t="shared" si="78"/>
        <v>0</v>
      </c>
      <c r="Z76" s="9">
        <f t="shared" si="78"/>
        <v>0</v>
      </c>
      <c r="AA76" s="9">
        <f t="shared" si="78"/>
        <v>0</v>
      </c>
      <c r="AB76" s="10">
        <f t="shared" si="79"/>
        <v>0</v>
      </c>
    </row>
    <row r="77" spans="1:28" ht="49.5" customHeight="1">
      <c r="A77" s="1"/>
      <c r="B77" s="199"/>
      <c r="C77" s="7">
        <v>5000</v>
      </c>
      <c r="D77" s="8" t="s">
        <v>21</v>
      </c>
      <c r="E77" s="9">
        <v>4366231.04</v>
      </c>
      <c r="F77" s="9">
        <v>4495773</v>
      </c>
      <c r="G77" s="9">
        <v>0</v>
      </c>
      <c r="H77" s="10">
        <f t="shared" si="73"/>
        <v>8862004.0399999991</v>
      </c>
      <c r="I77" s="9">
        <v>0</v>
      </c>
      <c r="J77" s="9">
        <v>0</v>
      </c>
      <c r="K77" s="9">
        <v>0</v>
      </c>
      <c r="L77" s="10">
        <f t="shared" si="74"/>
        <v>0</v>
      </c>
      <c r="M77" s="9">
        <v>0</v>
      </c>
      <c r="N77" s="9">
        <v>0</v>
      </c>
      <c r="O77" s="9">
        <v>0</v>
      </c>
      <c r="P77" s="10">
        <f t="shared" si="75"/>
        <v>0</v>
      </c>
      <c r="Q77" s="9">
        <v>4366231.04</v>
      </c>
      <c r="R77" s="9">
        <v>4495773</v>
      </c>
      <c r="S77" s="9">
        <v>0</v>
      </c>
      <c r="T77" s="10">
        <f t="shared" si="76"/>
        <v>8862004.0399999991</v>
      </c>
      <c r="U77" s="9">
        <v>0</v>
      </c>
      <c r="V77" s="9">
        <v>0</v>
      </c>
      <c r="W77" s="9">
        <v>0</v>
      </c>
      <c r="X77" s="10">
        <f t="shared" si="77"/>
        <v>0</v>
      </c>
      <c r="Y77" s="9">
        <f t="shared" si="78"/>
        <v>0</v>
      </c>
      <c r="Z77" s="9">
        <f t="shared" si="78"/>
        <v>0</v>
      </c>
      <c r="AA77" s="9">
        <f t="shared" si="78"/>
        <v>0</v>
      </c>
      <c r="AB77" s="10">
        <f t="shared" si="79"/>
        <v>0</v>
      </c>
    </row>
    <row r="78" spans="1:28" ht="49.5" customHeight="1">
      <c r="A78" s="1"/>
      <c r="B78" s="200"/>
      <c r="C78" s="7">
        <v>6000</v>
      </c>
      <c r="D78" s="8" t="s">
        <v>22</v>
      </c>
      <c r="E78" s="9">
        <v>7280000</v>
      </c>
      <c r="F78" s="9">
        <v>8320000</v>
      </c>
      <c r="G78" s="9">
        <v>0</v>
      </c>
      <c r="H78" s="10">
        <f t="shared" si="73"/>
        <v>15600000</v>
      </c>
      <c r="I78" s="9">
        <v>0</v>
      </c>
      <c r="J78" s="9">
        <v>0</v>
      </c>
      <c r="K78" s="9">
        <v>0</v>
      </c>
      <c r="L78" s="10">
        <f t="shared" si="74"/>
        <v>0</v>
      </c>
      <c r="M78" s="9">
        <v>0</v>
      </c>
      <c r="N78" s="9">
        <v>0</v>
      </c>
      <c r="O78" s="9">
        <v>0</v>
      </c>
      <c r="P78" s="10">
        <f t="shared" si="75"/>
        <v>0</v>
      </c>
      <c r="Q78" s="9">
        <v>7209654.7000000002</v>
      </c>
      <c r="R78" s="9">
        <v>8320000</v>
      </c>
      <c r="S78" s="9">
        <v>0</v>
      </c>
      <c r="T78" s="10">
        <f t="shared" si="76"/>
        <v>15529654.699999999</v>
      </c>
      <c r="U78" s="9">
        <v>0</v>
      </c>
      <c r="V78" s="9">
        <v>0</v>
      </c>
      <c r="W78" s="9">
        <v>0</v>
      </c>
      <c r="X78" s="10">
        <f t="shared" si="77"/>
        <v>0</v>
      </c>
      <c r="Y78" s="9">
        <f t="shared" si="78"/>
        <v>70345.299999999814</v>
      </c>
      <c r="Z78" s="9">
        <f t="shared" si="78"/>
        <v>0</v>
      </c>
      <c r="AA78" s="9">
        <f t="shared" si="78"/>
        <v>0</v>
      </c>
      <c r="AB78" s="10">
        <f t="shared" si="79"/>
        <v>70345.299999999814</v>
      </c>
    </row>
    <row r="79" spans="1:28" ht="64.5" customHeight="1">
      <c r="A79" s="1"/>
      <c r="B79" s="198">
        <v>11</v>
      </c>
      <c r="C79" s="11"/>
      <c r="D79" s="12" t="s">
        <v>32</v>
      </c>
      <c r="E79" s="6">
        <f t="shared" ref="E79:AB79" si="80">SUM(E80:E85)</f>
        <v>21582217.809999999</v>
      </c>
      <c r="F79" s="6">
        <f t="shared" si="80"/>
        <v>0</v>
      </c>
      <c r="G79" s="6">
        <f t="shared" si="80"/>
        <v>7539433.9800000004</v>
      </c>
      <c r="H79" s="6">
        <f t="shared" si="80"/>
        <v>29121651.789999999</v>
      </c>
      <c r="I79" s="6">
        <f t="shared" si="80"/>
        <v>0</v>
      </c>
      <c r="J79" s="6">
        <f t="shared" si="80"/>
        <v>0</v>
      </c>
      <c r="K79" s="6">
        <f t="shared" si="80"/>
        <v>0</v>
      </c>
      <c r="L79" s="6">
        <f t="shared" si="80"/>
        <v>0</v>
      </c>
      <c r="M79" s="6">
        <f t="shared" si="80"/>
        <v>0</v>
      </c>
      <c r="N79" s="6">
        <f t="shared" si="80"/>
        <v>0</v>
      </c>
      <c r="O79" s="6">
        <f t="shared" si="80"/>
        <v>0</v>
      </c>
      <c r="P79" s="6">
        <f t="shared" si="80"/>
        <v>0</v>
      </c>
      <c r="Q79" s="6">
        <f t="shared" si="80"/>
        <v>21582217.809999999</v>
      </c>
      <c r="R79" s="6">
        <f t="shared" si="80"/>
        <v>0</v>
      </c>
      <c r="S79" s="6">
        <f t="shared" si="80"/>
        <v>5991811.3300000001</v>
      </c>
      <c r="T79" s="6">
        <f t="shared" si="80"/>
        <v>27574029.140000001</v>
      </c>
      <c r="U79" s="6">
        <f t="shared" si="80"/>
        <v>0</v>
      </c>
      <c r="V79" s="6">
        <f t="shared" si="80"/>
        <v>0</v>
      </c>
      <c r="W79" s="6">
        <f t="shared" si="80"/>
        <v>0</v>
      </c>
      <c r="X79" s="6">
        <f t="shared" si="80"/>
        <v>0</v>
      </c>
      <c r="Y79" s="6">
        <f t="shared" si="80"/>
        <v>0</v>
      </c>
      <c r="Z79" s="6">
        <f t="shared" si="80"/>
        <v>0</v>
      </c>
      <c r="AA79" s="6">
        <f t="shared" si="80"/>
        <v>1547622.6500000004</v>
      </c>
      <c r="AB79" s="6">
        <f t="shared" si="80"/>
        <v>1547622.6500000004</v>
      </c>
    </row>
    <row r="80" spans="1:28" ht="49.5" customHeight="1">
      <c r="A80" s="1"/>
      <c r="B80" s="199"/>
      <c r="C80" s="7">
        <v>1000</v>
      </c>
      <c r="D80" s="8" t="s">
        <v>17</v>
      </c>
      <c r="E80" s="9">
        <v>0</v>
      </c>
      <c r="F80" s="9">
        <v>0</v>
      </c>
      <c r="G80" s="9">
        <v>7539433.9800000004</v>
      </c>
      <c r="H80" s="10">
        <f t="shared" ref="H80:H85" si="81">E80+F80+G80</f>
        <v>7539433.9800000004</v>
      </c>
      <c r="I80" s="9">
        <v>0</v>
      </c>
      <c r="J80" s="9">
        <v>0</v>
      </c>
      <c r="K80" s="9">
        <v>0</v>
      </c>
      <c r="L80" s="10">
        <f t="shared" ref="L80:L85" si="82">I80+J80+K80</f>
        <v>0</v>
      </c>
      <c r="M80" s="9">
        <v>0</v>
      </c>
      <c r="N80" s="9">
        <v>0</v>
      </c>
      <c r="O80" s="9">
        <v>0</v>
      </c>
      <c r="P80" s="10">
        <f t="shared" ref="P80:P85" si="83">M80+N80+O80</f>
        <v>0</v>
      </c>
      <c r="Q80" s="9">
        <v>0</v>
      </c>
      <c r="R80" s="9">
        <v>0</v>
      </c>
      <c r="S80" s="9">
        <v>5991811.3300000001</v>
      </c>
      <c r="T80" s="10">
        <f t="shared" ref="T80:T85" si="84">Q80+R80+S80</f>
        <v>5991811.3300000001</v>
      </c>
      <c r="U80" s="9">
        <v>0</v>
      </c>
      <c r="V80" s="9">
        <v>0</v>
      </c>
      <c r="W80" s="9">
        <v>0</v>
      </c>
      <c r="X80" s="10">
        <f t="shared" ref="X80:X85" si="85">U80+V80+W80</f>
        <v>0</v>
      </c>
      <c r="Y80" s="9">
        <f t="shared" ref="Y80:AA85" si="86">E80-I80-M80-Q80-U80</f>
        <v>0</v>
      </c>
      <c r="Z80" s="9">
        <f t="shared" si="86"/>
        <v>0</v>
      </c>
      <c r="AA80" s="9">
        <f t="shared" si="86"/>
        <v>1547622.6500000004</v>
      </c>
      <c r="AB80" s="10">
        <f t="shared" ref="AB80:AB85" si="87">Y80+Z80+AA80</f>
        <v>1547622.6500000004</v>
      </c>
    </row>
    <row r="81" spans="1:28" ht="49.5" customHeight="1">
      <c r="A81" s="1"/>
      <c r="B81" s="199"/>
      <c r="C81" s="7">
        <v>2000</v>
      </c>
      <c r="D81" s="8" t="s">
        <v>18</v>
      </c>
      <c r="E81" s="9">
        <f>1300000-2528.33</f>
        <v>1297471.67</v>
      </c>
      <c r="F81" s="9">
        <v>0</v>
      </c>
      <c r="G81" s="9">
        <v>0</v>
      </c>
      <c r="H81" s="10">
        <f t="shared" si="81"/>
        <v>1297471.67</v>
      </c>
      <c r="I81" s="9">
        <v>0</v>
      </c>
      <c r="J81" s="9">
        <v>0</v>
      </c>
      <c r="K81" s="9">
        <v>0</v>
      </c>
      <c r="L81" s="10">
        <f t="shared" si="82"/>
        <v>0</v>
      </c>
      <c r="M81" s="9">
        <v>0</v>
      </c>
      <c r="N81" s="9">
        <v>0</v>
      </c>
      <c r="O81" s="9">
        <v>0</v>
      </c>
      <c r="P81" s="10">
        <f t="shared" si="83"/>
        <v>0</v>
      </c>
      <c r="Q81" s="9">
        <v>1297471.67</v>
      </c>
      <c r="R81" s="9">
        <v>0</v>
      </c>
      <c r="S81" s="9">
        <v>0</v>
      </c>
      <c r="T81" s="10">
        <f t="shared" si="84"/>
        <v>1297471.67</v>
      </c>
      <c r="U81" s="9">
        <v>0</v>
      </c>
      <c r="V81" s="9">
        <v>0</v>
      </c>
      <c r="W81" s="9">
        <v>0</v>
      </c>
      <c r="X81" s="10">
        <f t="shared" si="85"/>
        <v>0</v>
      </c>
      <c r="Y81" s="9">
        <f t="shared" si="86"/>
        <v>0</v>
      </c>
      <c r="Z81" s="9">
        <f t="shared" si="86"/>
        <v>0</v>
      </c>
      <c r="AA81" s="9">
        <f t="shared" si="86"/>
        <v>0</v>
      </c>
      <c r="AB81" s="10">
        <f t="shared" si="87"/>
        <v>0</v>
      </c>
    </row>
    <row r="82" spans="1:28" ht="49.5" customHeight="1">
      <c r="A82" s="1"/>
      <c r="B82" s="199"/>
      <c r="C82" s="7">
        <v>3000</v>
      </c>
      <c r="D82" s="8" t="s">
        <v>19</v>
      </c>
      <c r="E82" s="9">
        <v>5403689.7199999997</v>
      </c>
      <c r="F82" s="9">
        <v>0</v>
      </c>
      <c r="G82" s="9">
        <v>0</v>
      </c>
      <c r="H82" s="10">
        <f t="shared" si="81"/>
        <v>5403689.7199999997</v>
      </c>
      <c r="I82" s="9">
        <v>0</v>
      </c>
      <c r="J82" s="9">
        <v>0</v>
      </c>
      <c r="K82" s="9">
        <v>0</v>
      </c>
      <c r="L82" s="10">
        <f t="shared" si="82"/>
        <v>0</v>
      </c>
      <c r="M82" s="9">
        <v>0</v>
      </c>
      <c r="N82" s="9">
        <v>0</v>
      </c>
      <c r="O82" s="9">
        <v>0</v>
      </c>
      <c r="P82" s="10">
        <f t="shared" si="83"/>
        <v>0</v>
      </c>
      <c r="Q82" s="9">
        <v>5403689.7199999997</v>
      </c>
      <c r="R82" s="9">
        <v>0</v>
      </c>
      <c r="S82" s="9">
        <v>0</v>
      </c>
      <c r="T82" s="10">
        <f t="shared" si="84"/>
        <v>5403689.7199999997</v>
      </c>
      <c r="U82" s="9">
        <v>0</v>
      </c>
      <c r="V82" s="9">
        <v>0</v>
      </c>
      <c r="W82" s="9">
        <v>0</v>
      </c>
      <c r="X82" s="10">
        <f t="shared" si="85"/>
        <v>0</v>
      </c>
      <c r="Y82" s="9">
        <f t="shared" si="86"/>
        <v>0</v>
      </c>
      <c r="Z82" s="9">
        <f t="shared" si="86"/>
        <v>0</v>
      </c>
      <c r="AA82" s="9">
        <f t="shared" si="86"/>
        <v>0</v>
      </c>
      <c r="AB82" s="10">
        <f t="shared" si="87"/>
        <v>0</v>
      </c>
    </row>
    <row r="83" spans="1:28" ht="54.95" customHeight="1">
      <c r="A83" s="1"/>
      <c r="B83" s="199"/>
      <c r="C83" s="7">
        <v>4000</v>
      </c>
      <c r="D83" s="8" t="s">
        <v>20</v>
      </c>
      <c r="E83" s="9">
        <v>0</v>
      </c>
      <c r="F83" s="9">
        <v>0</v>
      </c>
      <c r="G83" s="9">
        <v>0</v>
      </c>
      <c r="H83" s="10">
        <f t="shared" si="81"/>
        <v>0</v>
      </c>
      <c r="I83" s="9">
        <v>0</v>
      </c>
      <c r="J83" s="9">
        <v>0</v>
      </c>
      <c r="K83" s="9">
        <v>0</v>
      </c>
      <c r="L83" s="10">
        <f t="shared" si="82"/>
        <v>0</v>
      </c>
      <c r="M83" s="9">
        <v>0</v>
      </c>
      <c r="N83" s="9">
        <v>0</v>
      </c>
      <c r="O83" s="9">
        <v>0</v>
      </c>
      <c r="P83" s="10">
        <f t="shared" si="83"/>
        <v>0</v>
      </c>
      <c r="Q83" s="9">
        <v>0</v>
      </c>
      <c r="R83" s="9">
        <v>0</v>
      </c>
      <c r="S83" s="9">
        <v>0</v>
      </c>
      <c r="T83" s="10">
        <f t="shared" si="84"/>
        <v>0</v>
      </c>
      <c r="U83" s="9">
        <v>0</v>
      </c>
      <c r="V83" s="9">
        <v>0</v>
      </c>
      <c r="W83" s="9">
        <v>0</v>
      </c>
      <c r="X83" s="10">
        <f t="shared" si="85"/>
        <v>0</v>
      </c>
      <c r="Y83" s="9">
        <f t="shared" si="86"/>
        <v>0</v>
      </c>
      <c r="Z83" s="9">
        <f t="shared" si="86"/>
        <v>0</v>
      </c>
      <c r="AA83" s="9">
        <f t="shared" si="86"/>
        <v>0</v>
      </c>
      <c r="AB83" s="10">
        <f t="shared" si="87"/>
        <v>0</v>
      </c>
    </row>
    <row r="84" spans="1:28" ht="49.5" customHeight="1">
      <c r="A84" s="1"/>
      <c r="B84" s="199"/>
      <c r="C84" s="7">
        <v>5000</v>
      </c>
      <c r="D84" s="8" t="s">
        <v>21</v>
      </c>
      <c r="E84" s="9">
        <f>14908420.86-27364.44</f>
        <v>14881056.42</v>
      </c>
      <c r="F84" s="9">
        <v>0</v>
      </c>
      <c r="G84" s="9">
        <v>0</v>
      </c>
      <c r="H84" s="10">
        <f t="shared" si="81"/>
        <v>14881056.42</v>
      </c>
      <c r="I84" s="9">
        <v>0</v>
      </c>
      <c r="J84" s="9">
        <v>0</v>
      </c>
      <c r="K84" s="9">
        <v>0</v>
      </c>
      <c r="L84" s="10">
        <f t="shared" si="82"/>
        <v>0</v>
      </c>
      <c r="M84" s="9">
        <v>0</v>
      </c>
      <c r="N84" s="9">
        <v>0</v>
      </c>
      <c r="O84" s="9">
        <v>0</v>
      </c>
      <c r="P84" s="10">
        <f t="shared" si="83"/>
        <v>0</v>
      </c>
      <c r="Q84" s="9">
        <v>14881056.42</v>
      </c>
      <c r="R84" s="9">
        <v>0</v>
      </c>
      <c r="S84" s="9">
        <v>0</v>
      </c>
      <c r="T84" s="10">
        <f t="shared" si="84"/>
        <v>14881056.42</v>
      </c>
      <c r="U84" s="9">
        <v>0</v>
      </c>
      <c r="V84" s="9">
        <v>0</v>
      </c>
      <c r="W84" s="9">
        <v>0</v>
      </c>
      <c r="X84" s="10">
        <f t="shared" si="85"/>
        <v>0</v>
      </c>
      <c r="Y84" s="9">
        <f t="shared" si="86"/>
        <v>0</v>
      </c>
      <c r="Z84" s="9">
        <f t="shared" si="86"/>
        <v>0</v>
      </c>
      <c r="AA84" s="9">
        <f t="shared" si="86"/>
        <v>0</v>
      </c>
      <c r="AB84" s="10">
        <f t="shared" si="87"/>
        <v>0</v>
      </c>
    </row>
    <row r="85" spans="1:28" ht="49.5" customHeight="1">
      <c r="A85" s="1"/>
      <c r="B85" s="200"/>
      <c r="C85" s="7">
        <v>6000</v>
      </c>
      <c r="D85" s="8" t="s">
        <v>22</v>
      </c>
      <c r="E85" s="9">
        <v>0</v>
      </c>
      <c r="F85" s="9">
        <v>0</v>
      </c>
      <c r="G85" s="9">
        <v>0</v>
      </c>
      <c r="H85" s="10">
        <f t="shared" si="81"/>
        <v>0</v>
      </c>
      <c r="I85" s="9">
        <v>0</v>
      </c>
      <c r="J85" s="9">
        <v>0</v>
      </c>
      <c r="K85" s="9">
        <v>0</v>
      </c>
      <c r="L85" s="10">
        <f t="shared" si="82"/>
        <v>0</v>
      </c>
      <c r="M85" s="9">
        <v>0</v>
      </c>
      <c r="N85" s="9">
        <v>0</v>
      </c>
      <c r="O85" s="9">
        <v>0</v>
      </c>
      <c r="P85" s="10">
        <f t="shared" si="83"/>
        <v>0</v>
      </c>
      <c r="Q85" s="9">
        <v>0</v>
      </c>
      <c r="R85" s="9">
        <v>0</v>
      </c>
      <c r="S85" s="9">
        <v>0</v>
      </c>
      <c r="T85" s="10">
        <f t="shared" si="84"/>
        <v>0</v>
      </c>
      <c r="U85" s="9">
        <v>0</v>
      </c>
      <c r="V85" s="9">
        <v>0</v>
      </c>
      <c r="W85" s="9">
        <v>0</v>
      </c>
      <c r="X85" s="10">
        <f t="shared" si="85"/>
        <v>0</v>
      </c>
      <c r="Y85" s="9">
        <f t="shared" si="86"/>
        <v>0</v>
      </c>
      <c r="Z85" s="9">
        <f t="shared" si="86"/>
        <v>0</v>
      </c>
      <c r="AA85" s="9">
        <f t="shared" si="86"/>
        <v>0</v>
      </c>
      <c r="AB85" s="10">
        <f t="shared" si="87"/>
        <v>0</v>
      </c>
    </row>
    <row r="86" spans="1:28" ht="64.5" customHeight="1">
      <c r="A86" s="1"/>
      <c r="B86" s="198">
        <v>12</v>
      </c>
      <c r="C86" s="11"/>
      <c r="D86" s="12" t="s">
        <v>33</v>
      </c>
      <c r="E86" s="6">
        <f t="shared" ref="E86:AB86" si="88">SUM(E87:E92)</f>
        <v>1460135.92</v>
      </c>
      <c r="F86" s="6">
        <f t="shared" si="88"/>
        <v>160872.54999999999</v>
      </c>
      <c r="G86" s="6">
        <f t="shared" si="88"/>
        <v>3776747.66</v>
      </c>
      <c r="H86" s="6">
        <f t="shared" si="88"/>
        <v>5397756.1300000008</v>
      </c>
      <c r="I86" s="6">
        <f t="shared" si="88"/>
        <v>0</v>
      </c>
      <c r="J86" s="6">
        <f t="shared" si="88"/>
        <v>0</v>
      </c>
      <c r="K86" s="6">
        <f t="shared" si="88"/>
        <v>0</v>
      </c>
      <c r="L86" s="6">
        <f t="shared" si="88"/>
        <v>0</v>
      </c>
      <c r="M86" s="6">
        <f t="shared" si="88"/>
        <v>0</v>
      </c>
      <c r="N86" s="6">
        <f t="shared" si="88"/>
        <v>0</v>
      </c>
      <c r="O86" s="6">
        <f t="shared" si="88"/>
        <v>0</v>
      </c>
      <c r="P86" s="6">
        <f t="shared" si="88"/>
        <v>0</v>
      </c>
      <c r="Q86" s="6">
        <f t="shared" si="88"/>
        <v>1460135.8599999999</v>
      </c>
      <c r="R86" s="6">
        <f t="shared" si="88"/>
        <v>160872.54999999999</v>
      </c>
      <c r="S86" s="6">
        <f t="shared" si="88"/>
        <v>3034932.94</v>
      </c>
      <c r="T86" s="6">
        <f t="shared" si="88"/>
        <v>4655941.3499999996</v>
      </c>
      <c r="U86" s="6">
        <f t="shared" si="88"/>
        <v>0</v>
      </c>
      <c r="V86" s="6">
        <f t="shared" si="88"/>
        <v>0</v>
      </c>
      <c r="W86" s="6">
        <f t="shared" si="88"/>
        <v>0</v>
      </c>
      <c r="X86" s="6">
        <f t="shared" si="88"/>
        <v>0</v>
      </c>
      <c r="Y86" s="6">
        <f t="shared" si="88"/>
        <v>6.000000005496986E-2</v>
      </c>
      <c r="Z86" s="6">
        <f t="shared" si="88"/>
        <v>0</v>
      </c>
      <c r="AA86" s="6">
        <f t="shared" si="88"/>
        <v>741814.72000000009</v>
      </c>
      <c r="AB86" s="6">
        <f t="shared" si="88"/>
        <v>741814.78000000014</v>
      </c>
    </row>
    <row r="87" spans="1:28" ht="49.5" customHeight="1">
      <c r="A87" s="1"/>
      <c r="B87" s="199"/>
      <c r="C87" s="7">
        <v>1000</v>
      </c>
      <c r="D87" s="8" t="s">
        <v>17</v>
      </c>
      <c r="E87" s="9">
        <v>0</v>
      </c>
      <c r="F87" s="9">
        <v>0</v>
      </c>
      <c r="G87" s="9">
        <v>3180000</v>
      </c>
      <c r="H87" s="10">
        <f t="shared" ref="H87:H92" si="89">E87+F87+G87</f>
        <v>3180000</v>
      </c>
      <c r="I87" s="9">
        <v>0</v>
      </c>
      <c r="J87" s="9">
        <v>0</v>
      </c>
      <c r="K87" s="9">
        <v>0</v>
      </c>
      <c r="L87" s="10">
        <f t="shared" ref="L87:L92" si="90">I87+J87+K87</f>
        <v>0</v>
      </c>
      <c r="M87" s="9">
        <v>0</v>
      </c>
      <c r="N87" s="9">
        <v>0</v>
      </c>
      <c r="O87" s="9">
        <v>0</v>
      </c>
      <c r="P87" s="10">
        <f t="shared" ref="P87:P92" si="91">M87+N87+O87</f>
        <v>0</v>
      </c>
      <c r="Q87" s="9">
        <v>0</v>
      </c>
      <c r="R87" s="9">
        <v>0</v>
      </c>
      <c r="S87" s="9">
        <v>2482365.65</v>
      </c>
      <c r="T87" s="10">
        <f t="shared" ref="T87:T92" si="92">Q87+R87+S87</f>
        <v>2482365.65</v>
      </c>
      <c r="U87" s="9">
        <v>0</v>
      </c>
      <c r="V87" s="9">
        <v>0</v>
      </c>
      <c r="W87" s="9">
        <v>0</v>
      </c>
      <c r="X87" s="10">
        <f t="shared" ref="X87:X92" si="93">U87+V87+W87</f>
        <v>0</v>
      </c>
      <c r="Y87" s="9">
        <f t="shared" ref="Y87:AA92" si="94">E87-I87-M87-Q87-U87</f>
        <v>0</v>
      </c>
      <c r="Z87" s="9">
        <f t="shared" si="94"/>
        <v>0</v>
      </c>
      <c r="AA87" s="9">
        <f t="shared" si="94"/>
        <v>697634.35000000009</v>
      </c>
      <c r="AB87" s="10">
        <f t="shared" ref="AB87:AB92" si="95">Y87+Z87+AA87</f>
        <v>697634.35000000009</v>
      </c>
    </row>
    <row r="88" spans="1:28" ht="49.5" customHeight="1">
      <c r="A88" s="1"/>
      <c r="B88" s="199"/>
      <c r="C88" s="7">
        <v>2000</v>
      </c>
      <c r="D88" s="8" t="s">
        <v>18</v>
      </c>
      <c r="E88" s="9">
        <v>6916.3799999999992</v>
      </c>
      <c r="F88" s="9">
        <v>0</v>
      </c>
      <c r="G88" s="9">
        <v>138400.18</v>
      </c>
      <c r="H88" s="10">
        <f t="shared" si="89"/>
        <v>145316.56</v>
      </c>
      <c r="I88" s="9">
        <v>0</v>
      </c>
      <c r="J88" s="9">
        <v>0</v>
      </c>
      <c r="K88" s="9">
        <v>0</v>
      </c>
      <c r="L88" s="10">
        <f t="shared" si="90"/>
        <v>0</v>
      </c>
      <c r="M88" s="9">
        <v>0</v>
      </c>
      <c r="N88" s="9">
        <v>0</v>
      </c>
      <c r="O88" s="9">
        <v>0</v>
      </c>
      <c r="P88" s="10">
        <f t="shared" si="91"/>
        <v>0</v>
      </c>
      <c r="Q88" s="9">
        <v>6916.38</v>
      </c>
      <c r="R88" s="9">
        <v>0</v>
      </c>
      <c r="S88" s="9">
        <v>138400.18</v>
      </c>
      <c r="T88" s="10">
        <f t="shared" si="92"/>
        <v>145316.56</v>
      </c>
      <c r="U88" s="9">
        <v>0</v>
      </c>
      <c r="V88" s="9">
        <v>0</v>
      </c>
      <c r="W88" s="9">
        <v>0</v>
      </c>
      <c r="X88" s="10">
        <f t="shared" si="93"/>
        <v>0</v>
      </c>
      <c r="Y88" s="9">
        <f t="shared" si="94"/>
        <v>-9.0949470177292824E-13</v>
      </c>
      <c r="Z88" s="9">
        <f t="shared" si="94"/>
        <v>0</v>
      </c>
      <c r="AA88" s="9">
        <f t="shared" si="94"/>
        <v>0</v>
      </c>
      <c r="AB88" s="10">
        <f t="shared" si="95"/>
        <v>-9.0949470177292824E-13</v>
      </c>
    </row>
    <row r="89" spans="1:28" ht="49.5" customHeight="1">
      <c r="A89" s="1"/>
      <c r="B89" s="199"/>
      <c r="C89" s="7">
        <v>3000</v>
      </c>
      <c r="D89" s="8" t="s">
        <v>19</v>
      </c>
      <c r="E89" s="9">
        <v>273596.23</v>
      </c>
      <c r="F89" s="9">
        <v>160872.54999999999</v>
      </c>
      <c r="G89" s="9">
        <v>458347.48</v>
      </c>
      <c r="H89" s="10">
        <f t="shared" si="89"/>
        <v>892816.26</v>
      </c>
      <c r="I89" s="9">
        <v>0</v>
      </c>
      <c r="J89" s="9">
        <v>0</v>
      </c>
      <c r="K89" s="9">
        <v>0</v>
      </c>
      <c r="L89" s="10">
        <f t="shared" si="90"/>
        <v>0</v>
      </c>
      <c r="M89" s="9">
        <v>0</v>
      </c>
      <c r="N89" s="9">
        <v>0</v>
      </c>
      <c r="O89" s="9">
        <v>0</v>
      </c>
      <c r="P89" s="10">
        <f t="shared" si="91"/>
        <v>0</v>
      </c>
      <c r="Q89" s="9">
        <v>273596.23</v>
      </c>
      <c r="R89" s="9">
        <v>160872.54999999999</v>
      </c>
      <c r="S89" s="9">
        <v>414167.11</v>
      </c>
      <c r="T89" s="10">
        <f t="shared" si="92"/>
        <v>848635.8899999999</v>
      </c>
      <c r="U89" s="9">
        <v>0</v>
      </c>
      <c r="V89" s="9">
        <v>0</v>
      </c>
      <c r="W89" s="9">
        <v>0</v>
      </c>
      <c r="X89" s="10">
        <f t="shared" si="93"/>
        <v>0</v>
      </c>
      <c r="Y89" s="9">
        <f t="shared" si="94"/>
        <v>0</v>
      </c>
      <c r="Z89" s="9">
        <f t="shared" si="94"/>
        <v>0</v>
      </c>
      <c r="AA89" s="9">
        <f t="shared" si="94"/>
        <v>44180.369999999995</v>
      </c>
      <c r="AB89" s="10">
        <f t="shared" si="95"/>
        <v>44180.369999999995</v>
      </c>
    </row>
    <row r="90" spans="1:28" ht="54.95" customHeight="1">
      <c r="A90" s="1"/>
      <c r="B90" s="199"/>
      <c r="C90" s="7">
        <v>4000</v>
      </c>
      <c r="D90" s="8" t="s">
        <v>20</v>
      </c>
      <c r="E90" s="9">
        <v>0</v>
      </c>
      <c r="F90" s="9">
        <v>0</v>
      </c>
      <c r="G90" s="9">
        <v>0</v>
      </c>
      <c r="H90" s="10">
        <f t="shared" si="89"/>
        <v>0</v>
      </c>
      <c r="I90" s="9">
        <v>0</v>
      </c>
      <c r="J90" s="9">
        <v>0</v>
      </c>
      <c r="K90" s="9">
        <v>0</v>
      </c>
      <c r="L90" s="10">
        <f t="shared" si="90"/>
        <v>0</v>
      </c>
      <c r="M90" s="9">
        <v>0</v>
      </c>
      <c r="N90" s="9">
        <v>0</v>
      </c>
      <c r="O90" s="9">
        <v>0</v>
      </c>
      <c r="P90" s="10">
        <f t="shared" si="91"/>
        <v>0</v>
      </c>
      <c r="Q90" s="9">
        <v>0</v>
      </c>
      <c r="R90" s="9">
        <v>0</v>
      </c>
      <c r="S90" s="9">
        <v>0</v>
      </c>
      <c r="T90" s="10">
        <f t="shared" si="92"/>
        <v>0</v>
      </c>
      <c r="U90" s="9">
        <v>0</v>
      </c>
      <c r="V90" s="9">
        <v>0</v>
      </c>
      <c r="W90" s="9">
        <v>0</v>
      </c>
      <c r="X90" s="10">
        <f t="shared" si="93"/>
        <v>0</v>
      </c>
      <c r="Y90" s="9">
        <f t="shared" si="94"/>
        <v>0</v>
      </c>
      <c r="Z90" s="9">
        <f t="shared" si="94"/>
        <v>0</v>
      </c>
      <c r="AA90" s="9">
        <f t="shared" si="94"/>
        <v>0</v>
      </c>
      <c r="AB90" s="10">
        <f t="shared" si="95"/>
        <v>0</v>
      </c>
    </row>
    <row r="91" spans="1:28" ht="49.5" customHeight="1">
      <c r="A91" s="1"/>
      <c r="B91" s="199"/>
      <c r="C91" s="7">
        <v>5000</v>
      </c>
      <c r="D91" s="8" t="s">
        <v>21</v>
      </c>
      <c r="E91" s="9">
        <v>1179623.31</v>
      </c>
      <c r="F91" s="9">
        <v>0</v>
      </c>
      <c r="G91" s="9">
        <v>0</v>
      </c>
      <c r="H91" s="10">
        <f t="shared" si="89"/>
        <v>1179623.31</v>
      </c>
      <c r="I91" s="9">
        <v>0</v>
      </c>
      <c r="J91" s="9">
        <v>0</v>
      </c>
      <c r="K91" s="9">
        <v>0</v>
      </c>
      <c r="L91" s="10">
        <f t="shared" si="90"/>
        <v>0</v>
      </c>
      <c r="M91" s="9">
        <v>0</v>
      </c>
      <c r="N91" s="9">
        <v>0</v>
      </c>
      <c r="O91" s="9">
        <v>0</v>
      </c>
      <c r="P91" s="10">
        <f t="shared" si="91"/>
        <v>0</v>
      </c>
      <c r="Q91" s="9">
        <v>1179623.25</v>
      </c>
      <c r="R91" s="9">
        <v>0</v>
      </c>
      <c r="S91" s="9">
        <v>0</v>
      </c>
      <c r="T91" s="10">
        <f t="shared" si="92"/>
        <v>1179623.25</v>
      </c>
      <c r="U91" s="9">
        <v>0</v>
      </c>
      <c r="V91" s="9">
        <v>0</v>
      </c>
      <c r="W91" s="9">
        <v>0</v>
      </c>
      <c r="X91" s="10">
        <f t="shared" si="93"/>
        <v>0</v>
      </c>
      <c r="Y91" s="9">
        <f t="shared" si="94"/>
        <v>6.0000000055879354E-2</v>
      </c>
      <c r="Z91" s="9">
        <f t="shared" si="94"/>
        <v>0</v>
      </c>
      <c r="AA91" s="9">
        <f t="shared" si="94"/>
        <v>0</v>
      </c>
      <c r="AB91" s="10">
        <f t="shared" si="95"/>
        <v>6.0000000055879354E-2</v>
      </c>
    </row>
    <row r="92" spans="1:28" ht="49.5" customHeight="1">
      <c r="A92" s="1"/>
      <c r="B92" s="200"/>
      <c r="C92" s="7">
        <v>6000</v>
      </c>
      <c r="D92" s="8" t="s">
        <v>22</v>
      </c>
      <c r="E92" s="9">
        <v>0</v>
      </c>
      <c r="F92" s="9">
        <v>0</v>
      </c>
      <c r="G92" s="9">
        <v>0</v>
      </c>
      <c r="H92" s="10">
        <f t="shared" si="89"/>
        <v>0</v>
      </c>
      <c r="I92" s="9">
        <v>0</v>
      </c>
      <c r="J92" s="9">
        <v>0</v>
      </c>
      <c r="K92" s="9">
        <v>0</v>
      </c>
      <c r="L92" s="10">
        <f t="shared" si="90"/>
        <v>0</v>
      </c>
      <c r="M92" s="9">
        <v>0</v>
      </c>
      <c r="N92" s="9">
        <v>0</v>
      </c>
      <c r="O92" s="9">
        <v>0</v>
      </c>
      <c r="P92" s="10">
        <f t="shared" si="91"/>
        <v>0</v>
      </c>
      <c r="Q92" s="9">
        <v>0</v>
      </c>
      <c r="R92" s="9">
        <v>0</v>
      </c>
      <c r="S92" s="9">
        <v>0</v>
      </c>
      <c r="T92" s="10">
        <f t="shared" si="92"/>
        <v>0</v>
      </c>
      <c r="U92" s="9">
        <v>0</v>
      </c>
      <c r="V92" s="9">
        <v>0</v>
      </c>
      <c r="W92" s="9">
        <v>0</v>
      </c>
      <c r="X92" s="10">
        <f t="shared" si="93"/>
        <v>0</v>
      </c>
      <c r="Y92" s="9">
        <f t="shared" si="94"/>
        <v>0</v>
      </c>
      <c r="Z92" s="9">
        <f t="shared" si="94"/>
        <v>0</v>
      </c>
      <c r="AA92" s="9">
        <f t="shared" si="94"/>
        <v>0</v>
      </c>
      <c r="AB92" s="10">
        <f t="shared" si="95"/>
        <v>0</v>
      </c>
    </row>
    <row r="93" spans="1:28" ht="64.5" customHeight="1">
      <c r="A93" s="1"/>
      <c r="B93" s="198">
        <v>13</v>
      </c>
      <c r="C93" s="11"/>
      <c r="D93" s="14" t="s">
        <v>34</v>
      </c>
      <c r="E93" s="6">
        <f t="shared" ref="E93:AB93" si="96">SUM(E94:E99)</f>
        <v>4304999.8100000005</v>
      </c>
      <c r="F93" s="6">
        <f t="shared" si="96"/>
        <v>0</v>
      </c>
      <c r="G93" s="6">
        <f t="shared" si="96"/>
        <v>2339000</v>
      </c>
      <c r="H93" s="6">
        <f t="shared" si="96"/>
        <v>6643999.8100000005</v>
      </c>
      <c r="I93" s="6">
        <f t="shared" si="96"/>
        <v>0</v>
      </c>
      <c r="J93" s="6">
        <f t="shared" si="96"/>
        <v>0</v>
      </c>
      <c r="K93" s="6">
        <f t="shared" si="96"/>
        <v>0</v>
      </c>
      <c r="L93" s="6">
        <f t="shared" si="96"/>
        <v>0</v>
      </c>
      <c r="M93" s="6">
        <f t="shared" si="96"/>
        <v>0</v>
      </c>
      <c r="N93" s="6">
        <f t="shared" si="96"/>
        <v>0</v>
      </c>
      <c r="O93" s="6">
        <f t="shared" si="96"/>
        <v>0</v>
      </c>
      <c r="P93" s="6">
        <f t="shared" si="96"/>
        <v>0</v>
      </c>
      <c r="Q93" s="6">
        <f t="shared" si="96"/>
        <v>4304999.7300000004</v>
      </c>
      <c r="R93" s="6">
        <f t="shared" si="96"/>
        <v>0</v>
      </c>
      <c r="S93" s="6">
        <f t="shared" si="96"/>
        <v>1258833</v>
      </c>
      <c r="T93" s="6">
        <f t="shared" si="96"/>
        <v>5563832.7300000004</v>
      </c>
      <c r="U93" s="6">
        <f t="shared" si="96"/>
        <v>0</v>
      </c>
      <c r="V93" s="6">
        <f t="shared" si="96"/>
        <v>0</v>
      </c>
      <c r="W93" s="6">
        <f t="shared" si="96"/>
        <v>0</v>
      </c>
      <c r="X93" s="6">
        <f t="shared" si="96"/>
        <v>0</v>
      </c>
      <c r="Y93" s="6">
        <f t="shared" si="96"/>
        <v>8.0000000016298145E-2</v>
      </c>
      <c r="Z93" s="6">
        <f t="shared" si="96"/>
        <v>0</v>
      </c>
      <c r="AA93" s="6">
        <f t="shared" si="96"/>
        <v>1080167</v>
      </c>
      <c r="AB93" s="6">
        <f t="shared" si="96"/>
        <v>1080167.08</v>
      </c>
    </row>
    <row r="94" spans="1:28" ht="49.5" customHeight="1">
      <c r="A94" s="1"/>
      <c r="B94" s="199"/>
      <c r="C94" s="7">
        <v>1000</v>
      </c>
      <c r="D94" s="8" t="s">
        <v>17</v>
      </c>
      <c r="E94" s="9">
        <v>0</v>
      </c>
      <c r="F94" s="9">
        <v>0</v>
      </c>
      <c r="G94" s="9">
        <v>2339000</v>
      </c>
      <c r="H94" s="10">
        <f t="shared" ref="H94:H99" si="97">E94+F94+G94</f>
        <v>2339000</v>
      </c>
      <c r="I94" s="9">
        <v>0</v>
      </c>
      <c r="J94" s="9">
        <v>0</v>
      </c>
      <c r="K94" s="9">
        <v>0</v>
      </c>
      <c r="L94" s="10">
        <f t="shared" ref="L94:L99" si="98">I94+J94+K94</f>
        <v>0</v>
      </c>
      <c r="M94" s="9">
        <v>0</v>
      </c>
      <c r="N94" s="9">
        <v>0</v>
      </c>
      <c r="O94" s="9">
        <v>0</v>
      </c>
      <c r="P94" s="10">
        <f t="shared" ref="P94:P99" si="99">M94+N94+O94</f>
        <v>0</v>
      </c>
      <c r="Q94" s="9">
        <v>0</v>
      </c>
      <c r="R94" s="9">
        <v>0</v>
      </c>
      <c r="S94" s="9">
        <v>1258833</v>
      </c>
      <c r="T94" s="10">
        <f t="shared" ref="T94:T99" si="100">Q94+R94+S94</f>
        <v>1258833</v>
      </c>
      <c r="U94" s="9">
        <v>0</v>
      </c>
      <c r="V94" s="9">
        <v>0</v>
      </c>
      <c r="W94" s="9">
        <v>0</v>
      </c>
      <c r="X94" s="10">
        <f t="shared" ref="X94:X99" si="101">U94+V94+W94</f>
        <v>0</v>
      </c>
      <c r="Y94" s="9">
        <f t="shared" ref="Y94:AA99" si="102">E94-I94-M94-Q94-U94</f>
        <v>0</v>
      </c>
      <c r="Z94" s="9">
        <f t="shared" si="102"/>
        <v>0</v>
      </c>
      <c r="AA94" s="9">
        <f t="shared" si="102"/>
        <v>1080167</v>
      </c>
      <c r="AB94" s="10">
        <f t="shared" ref="AB94:AB99" si="103">Y94+Z94+AA94</f>
        <v>1080167</v>
      </c>
    </row>
    <row r="95" spans="1:28" ht="49.5" customHeight="1">
      <c r="A95" s="1"/>
      <c r="B95" s="199"/>
      <c r="C95" s="7">
        <v>2000</v>
      </c>
      <c r="D95" s="8" t="s">
        <v>18</v>
      </c>
      <c r="E95" s="9">
        <v>520000</v>
      </c>
      <c r="F95" s="9">
        <v>0</v>
      </c>
      <c r="G95" s="9">
        <v>0</v>
      </c>
      <c r="H95" s="10">
        <f t="shared" si="97"/>
        <v>520000</v>
      </c>
      <c r="I95" s="9">
        <v>0</v>
      </c>
      <c r="J95" s="9">
        <v>0</v>
      </c>
      <c r="K95" s="9">
        <v>0</v>
      </c>
      <c r="L95" s="10">
        <f t="shared" si="98"/>
        <v>0</v>
      </c>
      <c r="M95" s="9">
        <v>0</v>
      </c>
      <c r="N95" s="9">
        <v>0</v>
      </c>
      <c r="O95" s="9">
        <v>0</v>
      </c>
      <c r="P95" s="10">
        <f t="shared" si="99"/>
        <v>0</v>
      </c>
      <c r="Q95" s="9">
        <v>519999.92</v>
      </c>
      <c r="R95" s="9">
        <v>0</v>
      </c>
      <c r="S95" s="9">
        <v>0</v>
      </c>
      <c r="T95" s="10">
        <f t="shared" si="100"/>
        <v>519999.92</v>
      </c>
      <c r="U95" s="9">
        <v>0</v>
      </c>
      <c r="V95" s="9">
        <v>0</v>
      </c>
      <c r="W95" s="9">
        <v>0</v>
      </c>
      <c r="X95" s="10">
        <f t="shared" si="101"/>
        <v>0</v>
      </c>
      <c r="Y95" s="9">
        <f t="shared" si="102"/>
        <v>8.0000000016298145E-2</v>
      </c>
      <c r="Z95" s="9">
        <f t="shared" si="102"/>
        <v>0</v>
      </c>
      <c r="AA95" s="9">
        <f t="shared" si="102"/>
        <v>0</v>
      </c>
      <c r="AB95" s="10">
        <f t="shared" si="103"/>
        <v>8.0000000016298145E-2</v>
      </c>
    </row>
    <row r="96" spans="1:28" ht="49.5" customHeight="1">
      <c r="A96" s="1"/>
      <c r="B96" s="199"/>
      <c r="C96" s="7">
        <v>3000</v>
      </c>
      <c r="D96" s="8" t="s">
        <v>19</v>
      </c>
      <c r="E96" s="9">
        <v>0</v>
      </c>
      <c r="F96" s="9">
        <v>0</v>
      </c>
      <c r="G96" s="9">
        <v>0</v>
      </c>
      <c r="H96" s="10">
        <f t="shared" si="97"/>
        <v>0</v>
      </c>
      <c r="I96" s="9">
        <v>0</v>
      </c>
      <c r="J96" s="9">
        <v>0</v>
      </c>
      <c r="K96" s="9">
        <v>0</v>
      </c>
      <c r="L96" s="10">
        <f t="shared" si="98"/>
        <v>0</v>
      </c>
      <c r="M96" s="9">
        <v>0</v>
      </c>
      <c r="N96" s="9">
        <v>0</v>
      </c>
      <c r="O96" s="9">
        <v>0</v>
      </c>
      <c r="P96" s="10">
        <f t="shared" si="99"/>
        <v>0</v>
      </c>
      <c r="Q96" s="9">
        <v>0</v>
      </c>
      <c r="R96" s="9">
        <v>0</v>
      </c>
      <c r="S96" s="9">
        <v>0</v>
      </c>
      <c r="T96" s="10">
        <f t="shared" si="100"/>
        <v>0</v>
      </c>
      <c r="U96" s="9">
        <v>0</v>
      </c>
      <c r="V96" s="9">
        <v>0</v>
      </c>
      <c r="W96" s="9">
        <v>0</v>
      </c>
      <c r="X96" s="10">
        <f t="shared" si="101"/>
        <v>0</v>
      </c>
      <c r="Y96" s="9">
        <f t="shared" si="102"/>
        <v>0</v>
      </c>
      <c r="Z96" s="9">
        <f t="shared" si="102"/>
        <v>0</v>
      </c>
      <c r="AA96" s="9">
        <f t="shared" si="102"/>
        <v>0</v>
      </c>
      <c r="AB96" s="10">
        <f t="shared" si="103"/>
        <v>0</v>
      </c>
    </row>
    <row r="97" spans="1:28" ht="54.95" customHeight="1">
      <c r="A97" s="1"/>
      <c r="B97" s="199"/>
      <c r="C97" s="7">
        <v>4000</v>
      </c>
      <c r="D97" s="8" t="s">
        <v>20</v>
      </c>
      <c r="E97" s="9">
        <v>0</v>
      </c>
      <c r="F97" s="9">
        <v>0</v>
      </c>
      <c r="G97" s="9">
        <v>0</v>
      </c>
      <c r="H97" s="10">
        <f t="shared" si="97"/>
        <v>0</v>
      </c>
      <c r="I97" s="9">
        <v>0</v>
      </c>
      <c r="J97" s="9">
        <v>0</v>
      </c>
      <c r="K97" s="9">
        <v>0</v>
      </c>
      <c r="L97" s="10">
        <f t="shared" si="98"/>
        <v>0</v>
      </c>
      <c r="M97" s="9">
        <v>0</v>
      </c>
      <c r="N97" s="9">
        <v>0</v>
      </c>
      <c r="O97" s="9">
        <v>0</v>
      </c>
      <c r="P97" s="10">
        <f t="shared" si="99"/>
        <v>0</v>
      </c>
      <c r="Q97" s="9">
        <v>0</v>
      </c>
      <c r="R97" s="9">
        <v>0</v>
      </c>
      <c r="S97" s="9">
        <v>0</v>
      </c>
      <c r="T97" s="10">
        <f t="shared" si="100"/>
        <v>0</v>
      </c>
      <c r="U97" s="9">
        <v>0</v>
      </c>
      <c r="V97" s="9">
        <v>0</v>
      </c>
      <c r="W97" s="9">
        <v>0</v>
      </c>
      <c r="X97" s="10">
        <f t="shared" si="101"/>
        <v>0</v>
      </c>
      <c r="Y97" s="9">
        <f t="shared" si="102"/>
        <v>0</v>
      </c>
      <c r="Z97" s="9">
        <f t="shared" si="102"/>
        <v>0</v>
      </c>
      <c r="AA97" s="9">
        <f t="shared" si="102"/>
        <v>0</v>
      </c>
      <c r="AB97" s="10">
        <f t="shared" si="103"/>
        <v>0</v>
      </c>
    </row>
    <row r="98" spans="1:28" ht="49.5" customHeight="1">
      <c r="A98" s="1"/>
      <c r="B98" s="199"/>
      <c r="C98" s="7">
        <v>5000</v>
      </c>
      <c r="D98" s="8" t="s">
        <v>21</v>
      </c>
      <c r="E98" s="9">
        <f>3785000-0.19</f>
        <v>3784999.81</v>
      </c>
      <c r="F98" s="9">
        <v>0</v>
      </c>
      <c r="G98" s="9">
        <v>0</v>
      </c>
      <c r="H98" s="10">
        <f t="shared" si="97"/>
        <v>3784999.81</v>
      </c>
      <c r="I98" s="9">
        <v>0</v>
      </c>
      <c r="J98" s="9">
        <v>0</v>
      </c>
      <c r="K98" s="9">
        <v>0</v>
      </c>
      <c r="L98" s="10">
        <f t="shared" si="98"/>
        <v>0</v>
      </c>
      <c r="M98" s="9">
        <v>0</v>
      </c>
      <c r="N98" s="9">
        <v>0</v>
      </c>
      <c r="O98" s="9">
        <v>0</v>
      </c>
      <c r="P98" s="10">
        <f t="shared" si="99"/>
        <v>0</v>
      </c>
      <c r="Q98" s="9">
        <v>3784999.81</v>
      </c>
      <c r="R98" s="9">
        <v>0</v>
      </c>
      <c r="S98" s="9">
        <v>0</v>
      </c>
      <c r="T98" s="10">
        <f t="shared" si="100"/>
        <v>3784999.81</v>
      </c>
      <c r="U98" s="9">
        <v>0</v>
      </c>
      <c r="V98" s="9">
        <v>0</v>
      </c>
      <c r="W98" s="9">
        <v>0</v>
      </c>
      <c r="X98" s="10">
        <f t="shared" si="101"/>
        <v>0</v>
      </c>
      <c r="Y98" s="9">
        <f t="shared" si="102"/>
        <v>0</v>
      </c>
      <c r="Z98" s="9">
        <f t="shared" si="102"/>
        <v>0</v>
      </c>
      <c r="AA98" s="9">
        <f t="shared" si="102"/>
        <v>0</v>
      </c>
      <c r="AB98" s="10">
        <f t="shared" si="103"/>
        <v>0</v>
      </c>
    </row>
    <row r="99" spans="1:28" ht="49.5" customHeight="1">
      <c r="A99" s="1"/>
      <c r="B99" s="200"/>
      <c r="C99" s="7">
        <v>6000</v>
      </c>
      <c r="D99" s="8" t="s">
        <v>22</v>
      </c>
      <c r="E99" s="9">
        <v>0</v>
      </c>
      <c r="F99" s="9">
        <v>0</v>
      </c>
      <c r="G99" s="9">
        <v>0</v>
      </c>
      <c r="H99" s="10">
        <f t="shared" si="97"/>
        <v>0</v>
      </c>
      <c r="I99" s="9">
        <v>0</v>
      </c>
      <c r="J99" s="9">
        <v>0</v>
      </c>
      <c r="K99" s="9">
        <v>0</v>
      </c>
      <c r="L99" s="10">
        <f t="shared" si="98"/>
        <v>0</v>
      </c>
      <c r="M99" s="9">
        <v>0</v>
      </c>
      <c r="N99" s="9">
        <v>0</v>
      </c>
      <c r="O99" s="9">
        <v>0</v>
      </c>
      <c r="P99" s="10">
        <f t="shared" si="99"/>
        <v>0</v>
      </c>
      <c r="Q99" s="9">
        <v>0</v>
      </c>
      <c r="R99" s="9">
        <v>0</v>
      </c>
      <c r="S99" s="9">
        <v>0</v>
      </c>
      <c r="T99" s="10">
        <f t="shared" si="100"/>
        <v>0</v>
      </c>
      <c r="U99" s="9">
        <v>0</v>
      </c>
      <c r="V99" s="9">
        <v>0</v>
      </c>
      <c r="W99" s="9">
        <v>0</v>
      </c>
      <c r="X99" s="10">
        <f t="shared" si="101"/>
        <v>0</v>
      </c>
      <c r="Y99" s="9">
        <f t="shared" si="102"/>
        <v>0</v>
      </c>
      <c r="Z99" s="9">
        <f t="shared" si="102"/>
        <v>0</v>
      </c>
      <c r="AA99" s="9">
        <f t="shared" si="102"/>
        <v>0</v>
      </c>
      <c r="AB99" s="10">
        <f t="shared" si="103"/>
        <v>0</v>
      </c>
    </row>
    <row r="100" spans="1:28" ht="64.5" customHeight="1">
      <c r="A100" s="1"/>
      <c r="B100" s="198">
        <v>14</v>
      </c>
      <c r="C100" s="11"/>
      <c r="D100" s="12" t="s">
        <v>35</v>
      </c>
      <c r="E100" s="6">
        <f t="shared" ref="E100:AB100" si="104">SUM(E101:E106)</f>
        <v>0</v>
      </c>
      <c r="F100" s="6">
        <f t="shared" si="104"/>
        <v>0</v>
      </c>
      <c r="G100" s="6">
        <f t="shared" si="104"/>
        <v>0</v>
      </c>
      <c r="H100" s="6">
        <f t="shared" si="104"/>
        <v>0</v>
      </c>
      <c r="I100" s="6">
        <f t="shared" si="104"/>
        <v>0</v>
      </c>
      <c r="J100" s="6">
        <f t="shared" si="104"/>
        <v>0</v>
      </c>
      <c r="K100" s="6">
        <f t="shared" si="104"/>
        <v>0</v>
      </c>
      <c r="L100" s="6">
        <f t="shared" si="104"/>
        <v>0</v>
      </c>
      <c r="M100" s="6">
        <f t="shared" si="104"/>
        <v>0</v>
      </c>
      <c r="N100" s="6">
        <f t="shared" si="104"/>
        <v>0</v>
      </c>
      <c r="O100" s="6">
        <f t="shared" si="104"/>
        <v>0</v>
      </c>
      <c r="P100" s="6">
        <f t="shared" si="104"/>
        <v>0</v>
      </c>
      <c r="Q100" s="6">
        <f t="shared" si="104"/>
        <v>0</v>
      </c>
      <c r="R100" s="6">
        <f t="shared" si="104"/>
        <v>0</v>
      </c>
      <c r="S100" s="6">
        <f t="shared" si="104"/>
        <v>0</v>
      </c>
      <c r="T100" s="6">
        <f t="shared" si="104"/>
        <v>0</v>
      </c>
      <c r="U100" s="6">
        <f t="shared" si="104"/>
        <v>0</v>
      </c>
      <c r="V100" s="6">
        <f t="shared" si="104"/>
        <v>0</v>
      </c>
      <c r="W100" s="6">
        <f t="shared" si="104"/>
        <v>0</v>
      </c>
      <c r="X100" s="6">
        <f t="shared" si="104"/>
        <v>0</v>
      </c>
      <c r="Y100" s="6">
        <f t="shared" si="104"/>
        <v>0</v>
      </c>
      <c r="Z100" s="6">
        <f t="shared" si="104"/>
        <v>0</v>
      </c>
      <c r="AA100" s="6">
        <f t="shared" si="104"/>
        <v>0</v>
      </c>
      <c r="AB100" s="6">
        <f t="shared" si="104"/>
        <v>0</v>
      </c>
    </row>
    <row r="101" spans="1:28" ht="49.5" customHeight="1">
      <c r="A101" s="1"/>
      <c r="B101" s="199"/>
      <c r="C101" s="7">
        <v>1000</v>
      </c>
      <c r="D101" s="8" t="s">
        <v>17</v>
      </c>
      <c r="E101" s="9">
        <v>0</v>
      </c>
      <c r="F101" s="9">
        <v>0</v>
      </c>
      <c r="G101" s="9">
        <v>0</v>
      </c>
      <c r="H101" s="10">
        <f t="shared" ref="H101:H106" si="105">E101+F101+G101</f>
        <v>0</v>
      </c>
      <c r="I101" s="9">
        <v>0</v>
      </c>
      <c r="J101" s="9">
        <v>0</v>
      </c>
      <c r="K101" s="9">
        <v>0</v>
      </c>
      <c r="L101" s="10">
        <f t="shared" ref="L101:L106" si="106">I101+J101+K101</f>
        <v>0</v>
      </c>
      <c r="M101" s="9">
        <v>0</v>
      </c>
      <c r="N101" s="9">
        <v>0</v>
      </c>
      <c r="O101" s="9">
        <v>0</v>
      </c>
      <c r="P101" s="10">
        <f t="shared" ref="P101:P106" si="107">M101+N101+O101</f>
        <v>0</v>
      </c>
      <c r="Q101" s="9">
        <v>0</v>
      </c>
      <c r="R101" s="9">
        <v>0</v>
      </c>
      <c r="S101" s="9">
        <v>0</v>
      </c>
      <c r="T101" s="10">
        <f t="shared" ref="T101:T106" si="108">Q101+R101+S101</f>
        <v>0</v>
      </c>
      <c r="U101" s="9">
        <v>0</v>
      </c>
      <c r="V101" s="9">
        <v>0</v>
      </c>
      <c r="W101" s="9">
        <v>0</v>
      </c>
      <c r="X101" s="10">
        <f t="shared" ref="X101:X106" si="109">U101+V101+W101</f>
        <v>0</v>
      </c>
      <c r="Y101" s="9">
        <f t="shared" ref="Y101:AA106" si="110">E101-I101-M101-Q101-U101</f>
        <v>0</v>
      </c>
      <c r="Z101" s="9">
        <f t="shared" si="110"/>
        <v>0</v>
      </c>
      <c r="AA101" s="9">
        <f t="shared" si="110"/>
        <v>0</v>
      </c>
      <c r="AB101" s="10">
        <f t="shared" ref="AB101:AB106" si="111">Y101+Z101+AA101</f>
        <v>0</v>
      </c>
    </row>
    <row r="102" spans="1:28" ht="49.5" customHeight="1">
      <c r="A102" s="1"/>
      <c r="B102" s="199"/>
      <c r="C102" s="7">
        <v>2000</v>
      </c>
      <c r="D102" s="8" t="s">
        <v>18</v>
      </c>
      <c r="E102" s="9">
        <v>0</v>
      </c>
      <c r="F102" s="9">
        <v>0</v>
      </c>
      <c r="G102" s="9">
        <v>0</v>
      </c>
      <c r="H102" s="10">
        <f t="shared" si="105"/>
        <v>0</v>
      </c>
      <c r="I102" s="9">
        <v>0</v>
      </c>
      <c r="J102" s="9">
        <v>0</v>
      </c>
      <c r="K102" s="9">
        <v>0</v>
      </c>
      <c r="L102" s="10">
        <f t="shared" si="106"/>
        <v>0</v>
      </c>
      <c r="M102" s="9">
        <v>0</v>
      </c>
      <c r="N102" s="9">
        <v>0</v>
      </c>
      <c r="O102" s="9">
        <v>0</v>
      </c>
      <c r="P102" s="10">
        <f t="shared" si="107"/>
        <v>0</v>
      </c>
      <c r="Q102" s="9">
        <v>0</v>
      </c>
      <c r="R102" s="9">
        <v>0</v>
      </c>
      <c r="S102" s="9">
        <v>0</v>
      </c>
      <c r="T102" s="10">
        <f t="shared" si="108"/>
        <v>0</v>
      </c>
      <c r="U102" s="9">
        <v>0</v>
      </c>
      <c r="V102" s="9">
        <v>0</v>
      </c>
      <c r="W102" s="9">
        <v>0</v>
      </c>
      <c r="X102" s="10">
        <f t="shared" si="109"/>
        <v>0</v>
      </c>
      <c r="Y102" s="9">
        <f t="shared" si="110"/>
        <v>0</v>
      </c>
      <c r="Z102" s="9">
        <f t="shared" si="110"/>
        <v>0</v>
      </c>
      <c r="AA102" s="9">
        <f t="shared" si="110"/>
        <v>0</v>
      </c>
      <c r="AB102" s="10">
        <f t="shared" si="111"/>
        <v>0</v>
      </c>
    </row>
    <row r="103" spans="1:28" ht="49.5" customHeight="1">
      <c r="A103" s="1"/>
      <c r="B103" s="199"/>
      <c r="C103" s="7">
        <v>3000</v>
      </c>
      <c r="D103" s="8" t="s">
        <v>19</v>
      </c>
      <c r="E103" s="9">
        <v>0</v>
      </c>
      <c r="F103" s="9">
        <v>0</v>
      </c>
      <c r="G103" s="9">
        <v>0</v>
      </c>
      <c r="H103" s="10">
        <f t="shared" si="105"/>
        <v>0</v>
      </c>
      <c r="I103" s="9">
        <v>0</v>
      </c>
      <c r="J103" s="9">
        <v>0</v>
      </c>
      <c r="K103" s="9">
        <v>0</v>
      </c>
      <c r="L103" s="10">
        <f t="shared" si="106"/>
        <v>0</v>
      </c>
      <c r="M103" s="9">
        <v>0</v>
      </c>
      <c r="N103" s="9">
        <v>0</v>
      </c>
      <c r="O103" s="9">
        <v>0</v>
      </c>
      <c r="P103" s="10">
        <f t="shared" si="107"/>
        <v>0</v>
      </c>
      <c r="Q103" s="9">
        <v>0</v>
      </c>
      <c r="R103" s="9">
        <v>0</v>
      </c>
      <c r="S103" s="9">
        <v>0</v>
      </c>
      <c r="T103" s="10">
        <f t="shared" si="108"/>
        <v>0</v>
      </c>
      <c r="U103" s="9">
        <v>0</v>
      </c>
      <c r="V103" s="9">
        <v>0</v>
      </c>
      <c r="W103" s="9">
        <v>0</v>
      </c>
      <c r="X103" s="10">
        <f t="shared" si="109"/>
        <v>0</v>
      </c>
      <c r="Y103" s="9">
        <f t="shared" si="110"/>
        <v>0</v>
      </c>
      <c r="Z103" s="9">
        <f t="shared" si="110"/>
        <v>0</v>
      </c>
      <c r="AA103" s="9">
        <f t="shared" si="110"/>
        <v>0</v>
      </c>
      <c r="AB103" s="10">
        <f t="shared" si="111"/>
        <v>0</v>
      </c>
    </row>
    <row r="104" spans="1:28" ht="54.95" customHeight="1">
      <c r="A104" s="1"/>
      <c r="B104" s="199"/>
      <c r="C104" s="7">
        <v>4000</v>
      </c>
      <c r="D104" s="8" t="s">
        <v>20</v>
      </c>
      <c r="E104" s="9">
        <v>0</v>
      </c>
      <c r="F104" s="9">
        <v>0</v>
      </c>
      <c r="G104" s="9">
        <v>0</v>
      </c>
      <c r="H104" s="10">
        <f t="shared" si="105"/>
        <v>0</v>
      </c>
      <c r="I104" s="9">
        <v>0</v>
      </c>
      <c r="J104" s="9">
        <v>0</v>
      </c>
      <c r="K104" s="9">
        <v>0</v>
      </c>
      <c r="L104" s="10">
        <f t="shared" si="106"/>
        <v>0</v>
      </c>
      <c r="M104" s="9">
        <v>0</v>
      </c>
      <c r="N104" s="9">
        <v>0</v>
      </c>
      <c r="O104" s="9">
        <v>0</v>
      </c>
      <c r="P104" s="10">
        <f t="shared" si="107"/>
        <v>0</v>
      </c>
      <c r="Q104" s="9">
        <v>0</v>
      </c>
      <c r="R104" s="9">
        <v>0</v>
      </c>
      <c r="S104" s="9">
        <v>0</v>
      </c>
      <c r="T104" s="10">
        <f t="shared" si="108"/>
        <v>0</v>
      </c>
      <c r="U104" s="9">
        <v>0</v>
      </c>
      <c r="V104" s="9">
        <v>0</v>
      </c>
      <c r="W104" s="9">
        <v>0</v>
      </c>
      <c r="X104" s="10">
        <f t="shared" si="109"/>
        <v>0</v>
      </c>
      <c r="Y104" s="9">
        <f t="shared" si="110"/>
        <v>0</v>
      </c>
      <c r="Z104" s="9">
        <f t="shared" si="110"/>
        <v>0</v>
      </c>
      <c r="AA104" s="9">
        <f t="shared" si="110"/>
        <v>0</v>
      </c>
      <c r="AB104" s="10">
        <f t="shared" si="111"/>
        <v>0</v>
      </c>
    </row>
    <row r="105" spans="1:28" ht="49.5" customHeight="1">
      <c r="A105" s="1"/>
      <c r="B105" s="199"/>
      <c r="C105" s="7">
        <v>5000</v>
      </c>
      <c r="D105" s="8" t="s">
        <v>21</v>
      </c>
      <c r="E105" s="9">
        <v>0</v>
      </c>
      <c r="F105" s="9">
        <v>0</v>
      </c>
      <c r="G105" s="9">
        <v>0</v>
      </c>
      <c r="H105" s="10">
        <f t="shared" si="105"/>
        <v>0</v>
      </c>
      <c r="I105" s="9">
        <v>0</v>
      </c>
      <c r="J105" s="9">
        <v>0</v>
      </c>
      <c r="K105" s="9">
        <v>0</v>
      </c>
      <c r="L105" s="10">
        <f t="shared" si="106"/>
        <v>0</v>
      </c>
      <c r="M105" s="9">
        <v>0</v>
      </c>
      <c r="N105" s="9">
        <v>0</v>
      </c>
      <c r="O105" s="9">
        <v>0</v>
      </c>
      <c r="P105" s="10">
        <f t="shared" si="107"/>
        <v>0</v>
      </c>
      <c r="Q105" s="9">
        <v>0</v>
      </c>
      <c r="R105" s="9">
        <v>0</v>
      </c>
      <c r="S105" s="9">
        <v>0</v>
      </c>
      <c r="T105" s="10">
        <f t="shared" si="108"/>
        <v>0</v>
      </c>
      <c r="U105" s="9">
        <v>0</v>
      </c>
      <c r="V105" s="9">
        <v>0</v>
      </c>
      <c r="W105" s="9">
        <v>0</v>
      </c>
      <c r="X105" s="10">
        <f t="shared" si="109"/>
        <v>0</v>
      </c>
      <c r="Y105" s="9">
        <f t="shared" si="110"/>
        <v>0</v>
      </c>
      <c r="Z105" s="9">
        <f t="shared" si="110"/>
        <v>0</v>
      </c>
      <c r="AA105" s="9">
        <f t="shared" si="110"/>
        <v>0</v>
      </c>
      <c r="AB105" s="10">
        <f t="shared" si="111"/>
        <v>0</v>
      </c>
    </row>
    <row r="106" spans="1:28" ht="49.5" customHeight="1">
      <c r="A106" s="1"/>
      <c r="B106" s="200"/>
      <c r="C106" s="7">
        <v>6000</v>
      </c>
      <c r="D106" s="8" t="s">
        <v>22</v>
      </c>
      <c r="E106" s="9">
        <v>0</v>
      </c>
      <c r="F106" s="9">
        <v>0</v>
      </c>
      <c r="G106" s="9">
        <v>0</v>
      </c>
      <c r="H106" s="10">
        <f t="shared" si="105"/>
        <v>0</v>
      </c>
      <c r="I106" s="9">
        <v>0</v>
      </c>
      <c r="J106" s="9">
        <v>0</v>
      </c>
      <c r="K106" s="9">
        <v>0</v>
      </c>
      <c r="L106" s="10">
        <f t="shared" si="106"/>
        <v>0</v>
      </c>
      <c r="M106" s="9">
        <v>0</v>
      </c>
      <c r="N106" s="9">
        <v>0</v>
      </c>
      <c r="O106" s="9">
        <v>0</v>
      </c>
      <c r="P106" s="10">
        <f t="shared" si="107"/>
        <v>0</v>
      </c>
      <c r="Q106" s="9">
        <v>0</v>
      </c>
      <c r="R106" s="9">
        <v>0</v>
      </c>
      <c r="S106" s="9">
        <v>0</v>
      </c>
      <c r="T106" s="10">
        <f t="shared" si="108"/>
        <v>0</v>
      </c>
      <c r="U106" s="9">
        <v>0</v>
      </c>
      <c r="V106" s="9">
        <v>0</v>
      </c>
      <c r="W106" s="9">
        <v>0</v>
      </c>
      <c r="X106" s="10">
        <f t="shared" si="109"/>
        <v>0</v>
      </c>
      <c r="Y106" s="9">
        <f t="shared" si="110"/>
        <v>0</v>
      </c>
      <c r="Z106" s="9">
        <f t="shared" si="110"/>
        <v>0</v>
      </c>
      <c r="AA106" s="9">
        <f t="shared" si="110"/>
        <v>0</v>
      </c>
      <c r="AB106" s="10">
        <f t="shared" si="111"/>
        <v>0</v>
      </c>
    </row>
    <row r="107" spans="1:28" ht="64.5" customHeight="1">
      <c r="A107" s="1"/>
      <c r="B107" s="198">
        <v>15</v>
      </c>
      <c r="C107" s="11"/>
      <c r="D107" s="12" t="s">
        <v>36</v>
      </c>
      <c r="E107" s="6">
        <f t="shared" ref="E107:AB107" si="112">SUM(E108:E113)</f>
        <v>999600</v>
      </c>
      <c r="F107" s="6">
        <f t="shared" si="112"/>
        <v>0</v>
      </c>
      <c r="G107" s="6">
        <f t="shared" si="112"/>
        <v>4955430</v>
      </c>
      <c r="H107" s="6">
        <f t="shared" si="112"/>
        <v>5955030</v>
      </c>
      <c r="I107" s="6">
        <f t="shared" si="112"/>
        <v>0</v>
      </c>
      <c r="J107" s="6">
        <f t="shared" si="112"/>
        <v>0</v>
      </c>
      <c r="K107" s="6">
        <f t="shared" si="112"/>
        <v>0</v>
      </c>
      <c r="L107" s="6">
        <f t="shared" si="112"/>
        <v>0</v>
      </c>
      <c r="M107" s="6">
        <f t="shared" si="112"/>
        <v>0</v>
      </c>
      <c r="N107" s="6">
        <f t="shared" si="112"/>
        <v>0</v>
      </c>
      <c r="O107" s="6">
        <f t="shared" si="112"/>
        <v>0</v>
      </c>
      <c r="P107" s="6">
        <f t="shared" si="112"/>
        <v>0</v>
      </c>
      <c r="Q107" s="6">
        <f t="shared" si="112"/>
        <v>999600</v>
      </c>
      <c r="R107" s="6">
        <f t="shared" si="112"/>
        <v>0</v>
      </c>
      <c r="S107" s="6">
        <f t="shared" si="112"/>
        <v>4705525.87</v>
      </c>
      <c r="T107" s="6">
        <f t="shared" si="112"/>
        <v>5705125.8700000001</v>
      </c>
      <c r="U107" s="6">
        <f t="shared" si="112"/>
        <v>0</v>
      </c>
      <c r="V107" s="6">
        <f t="shared" si="112"/>
        <v>0</v>
      </c>
      <c r="W107" s="6">
        <f t="shared" si="112"/>
        <v>0</v>
      </c>
      <c r="X107" s="6">
        <f t="shared" si="112"/>
        <v>0</v>
      </c>
      <c r="Y107" s="6">
        <f t="shared" si="112"/>
        <v>0</v>
      </c>
      <c r="Z107" s="6">
        <f t="shared" si="112"/>
        <v>0</v>
      </c>
      <c r="AA107" s="6">
        <f t="shared" si="112"/>
        <v>249904.12999999989</v>
      </c>
      <c r="AB107" s="6">
        <f t="shared" si="112"/>
        <v>249904.12999999989</v>
      </c>
    </row>
    <row r="108" spans="1:28" ht="49.5" customHeight="1">
      <c r="A108" s="1"/>
      <c r="B108" s="199"/>
      <c r="C108" s="7">
        <v>1000</v>
      </c>
      <c r="D108" s="8" t="s">
        <v>17</v>
      </c>
      <c r="E108" s="9">
        <v>0</v>
      </c>
      <c r="F108" s="9">
        <v>0</v>
      </c>
      <c r="G108" s="9">
        <v>4500000</v>
      </c>
      <c r="H108" s="10">
        <f t="shared" ref="H108:H113" si="113">E108+F108+G108</f>
        <v>4500000</v>
      </c>
      <c r="I108" s="9">
        <v>0</v>
      </c>
      <c r="J108" s="9">
        <v>0</v>
      </c>
      <c r="K108" s="9">
        <v>0</v>
      </c>
      <c r="L108" s="10">
        <f t="shared" ref="L108:L113" si="114">I108+J108+K108</f>
        <v>0</v>
      </c>
      <c r="M108" s="9">
        <v>0</v>
      </c>
      <c r="N108" s="9">
        <v>0</v>
      </c>
      <c r="O108" s="9">
        <v>0</v>
      </c>
      <c r="P108" s="10">
        <f t="shared" ref="P108:P113" si="115">M108+N108+O108</f>
        <v>0</v>
      </c>
      <c r="Q108" s="9">
        <v>0</v>
      </c>
      <c r="R108" s="9">
        <v>0</v>
      </c>
      <c r="S108" s="9">
        <v>4250095.87</v>
      </c>
      <c r="T108" s="10">
        <f t="shared" ref="T108:T113" si="116">Q108+R108+S108</f>
        <v>4250095.87</v>
      </c>
      <c r="U108" s="9">
        <v>0</v>
      </c>
      <c r="V108" s="9">
        <v>0</v>
      </c>
      <c r="W108" s="9">
        <v>0</v>
      </c>
      <c r="X108" s="10">
        <f t="shared" ref="X108:X113" si="117">U108+V108+W108</f>
        <v>0</v>
      </c>
      <c r="Y108" s="9">
        <f t="shared" ref="Y108:AA113" si="118">E108-I108-M108-Q108-U108</f>
        <v>0</v>
      </c>
      <c r="Z108" s="9">
        <f t="shared" si="118"/>
        <v>0</v>
      </c>
      <c r="AA108" s="9">
        <f t="shared" si="118"/>
        <v>249904.12999999989</v>
      </c>
      <c r="AB108" s="10">
        <f t="shared" ref="AB108:AB113" si="119">Y108+Z108+AA108</f>
        <v>249904.12999999989</v>
      </c>
    </row>
    <row r="109" spans="1:28" ht="49.5" customHeight="1">
      <c r="A109" s="1"/>
      <c r="B109" s="199"/>
      <c r="C109" s="7">
        <v>2000</v>
      </c>
      <c r="D109" s="8" t="s">
        <v>18</v>
      </c>
      <c r="E109" s="9">
        <v>0</v>
      </c>
      <c r="F109" s="9">
        <v>0</v>
      </c>
      <c r="G109" s="9">
        <v>0</v>
      </c>
      <c r="H109" s="10">
        <f t="shared" si="113"/>
        <v>0</v>
      </c>
      <c r="I109" s="9">
        <v>0</v>
      </c>
      <c r="J109" s="9">
        <v>0</v>
      </c>
      <c r="K109" s="9">
        <v>0</v>
      </c>
      <c r="L109" s="10">
        <f t="shared" si="114"/>
        <v>0</v>
      </c>
      <c r="M109" s="9">
        <v>0</v>
      </c>
      <c r="N109" s="9">
        <v>0</v>
      </c>
      <c r="O109" s="9">
        <v>0</v>
      </c>
      <c r="P109" s="10">
        <f t="shared" si="115"/>
        <v>0</v>
      </c>
      <c r="Q109" s="9">
        <v>0</v>
      </c>
      <c r="R109" s="9">
        <v>0</v>
      </c>
      <c r="S109" s="9">
        <v>0</v>
      </c>
      <c r="T109" s="10">
        <f t="shared" si="116"/>
        <v>0</v>
      </c>
      <c r="U109" s="9">
        <v>0</v>
      </c>
      <c r="V109" s="9">
        <v>0</v>
      </c>
      <c r="W109" s="9">
        <v>0</v>
      </c>
      <c r="X109" s="10">
        <f t="shared" si="117"/>
        <v>0</v>
      </c>
      <c r="Y109" s="9">
        <f t="shared" si="118"/>
        <v>0</v>
      </c>
      <c r="Z109" s="9">
        <f t="shared" si="118"/>
        <v>0</v>
      </c>
      <c r="AA109" s="9">
        <f t="shared" si="118"/>
        <v>0</v>
      </c>
      <c r="AB109" s="10">
        <f t="shared" si="119"/>
        <v>0</v>
      </c>
    </row>
    <row r="110" spans="1:28" ht="49.5" customHeight="1">
      <c r="A110" s="1"/>
      <c r="B110" s="199"/>
      <c r="C110" s="7">
        <v>3000</v>
      </c>
      <c r="D110" s="8" t="s">
        <v>19</v>
      </c>
      <c r="E110" s="9">
        <v>999600</v>
      </c>
      <c r="F110" s="9">
        <v>0</v>
      </c>
      <c r="G110" s="9">
        <f>500000-44570</f>
        <v>455430</v>
      </c>
      <c r="H110" s="10">
        <f t="shared" si="113"/>
        <v>1455030</v>
      </c>
      <c r="I110" s="9">
        <v>0</v>
      </c>
      <c r="J110" s="9">
        <v>0</v>
      </c>
      <c r="K110" s="9">
        <v>0</v>
      </c>
      <c r="L110" s="10">
        <f t="shared" si="114"/>
        <v>0</v>
      </c>
      <c r="M110" s="9">
        <v>0</v>
      </c>
      <c r="N110" s="9">
        <v>0</v>
      </c>
      <c r="O110" s="9">
        <v>0</v>
      </c>
      <c r="P110" s="10">
        <f t="shared" si="115"/>
        <v>0</v>
      </c>
      <c r="Q110" s="9">
        <v>999600</v>
      </c>
      <c r="R110" s="9">
        <v>0</v>
      </c>
      <c r="S110" s="9">
        <v>455430</v>
      </c>
      <c r="T110" s="10">
        <f t="shared" si="116"/>
        <v>1455030</v>
      </c>
      <c r="U110" s="9">
        <v>0</v>
      </c>
      <c r="V110" s="9">
        <v>0</v>
      </c>
      <c r="W110" s="9">
        <v>0</v>
      </c>
      <c r="X110" s="10">
        <f t="shared" si="117"/>
        <v>0</v>
      </c>
      <c r="Y110" s="9">
        <f t="shared" si="118"/>
        <v>0</v>
      </c>
      <c r="Z110" s="9">
        <f t="shared" si="118"/>
        <v>0</v>
      </c>
      <c r="AA110" s="9">
        <f t="shared" si="118"/>
        <v>0</v>
      </c>
      <c r="AB110" s="10">
        <f t="shared" si="119"/>
        <v>0</v>
      </c>
    </row>
    <row r="111" spans="1:28" ht="54.95" customHeight="1">
      <c r="A111" s="1"/>
      <c r="B111" s="199"/>
      <c r="C111" s="7">
        <v>4000</v>
      </c>
      <c r="D111" s="8" t="s">
        <v>20</v>
      </c>
      <c r="E111" s="9">
        <v>0</v>
      </c>
      <c r="F111" s="9">
        <v>0</v>
      </c>
      <c r="G111" s="9">
        <v>0</v>
      </c>
      <c r="H111" s="10">
        <f t="shared" si="113"/>
        <v>0</v>
      </c>
      <c r="I111" s="9">
        <v>0</v>
      </c>
      <c r="J111" s="9">
        <v>0</v>
      </c>
      <c r="K111" s="9">
        <v>0</v>
      </c>
      <c r="L111" s="10">
        <f t="shared" si="114"/>
        <v>0</v>
      </c>
      <c r="M111" s="9">
        <v>0</v>
      </c>
      <c r="N111" s="9">
        <v>0</v>
      </c>
      <c r="O111" s="9">
        <v>0</v>
      </c>
      <c r="P111" s="10">
        <f t="shared" si="115"/>
        <v>0</v>
      </c>
      <c r="Q111" s="9">
        <v>0</v>
      </c>
      <c r="R111" s="9">
        <v>0</v>
      </c>
      <c r="S111" s="9">
        <v>0</v>
      </c>
      <c r="T111" s="10">
        <f t="shared" si="116"/>
        <v>0</v>
      </c>
      <c r="U111" s="9">
        <v>0</v>
      </c>
      <c r="V111" s="9">
        <v>0</v>
      </c>
      <c r="W111" s="9">
        <v>0</v>
      </c>
      <c r="X111" s="10">
        <f t="shared" si="117"/>
        <v>0</v>
      </c>
      <c r="Y111" s="9">
        <f t="shared" si="118"/>
        <v>0</v>
      </c>
      <c r="Z111" s="9">
        <f t="shared" si="118"/>
        <v>0</v>
      </c>
      <c r="AA111" s="9">
        <f t="shared" si="118"/>
        <v>0</v>
      </c>
      <c r="AB111" s="10">
        <f t="shared" si="119"/>
        <v>0</v>
      </c>
    </row>
    <row r="112" spans="1:28" ht="49.5" customHeight="1">
      <c r="A112" s="1"/>
      <c r="B112" s="199"/>
      <c r="C112" s="7">
        <v>5000</v>
      </c>
      <c r="D112" s="8" t="s">
        <v>21</v>
      </c>
      <c r="E112" s="9">
        <v>0</v>
      </c>
      <c r="F112" s="9">
        <v>0</v>
      </c>
      <c r="G112" s="9">
        <v>0</v>
      </c>
      <c r="H112" s="10">
        <f t="shared" si="113"/>
        <v>0</v>
      </c>
      <c r="I112" s="9">
        <v>0</v>
      </c>
      <c r="J112" s="9">
        <v>0</v>
      </c>
      <c r="K112" s="9">
        <v>0</v>
      </c>
      <c r="L112" s="10">
        <f t="shared" si="114"/>
        <v>0</v>
      </c>
      <c r="M112" s="9">
        <v>0</v>
      </c>
      <c r="N112" s="9">
        <v>0</v>
      </c>
      <c r="O112" s="9">
        <v>0</v>
      </c>
      <c r="P112" s="10">
        <f t="shared" si="115"/>
        <v>0</v>
      </c>
      <c r="Q112" s="9">
        <v>0</v>
      </c>
      <c r="R112" s="9">
        <v>0</v>
      </c>
      <c r="S112" s="9">
        <v>0</v>
      </c>
      <c r="T112" s="10">
        <f t="shared" si="116"/>
        <v>0</v>
      </c>
      <c r="U112" s="9">
        <v>0</v>
      </c>
      <c r="V112" s="9">
        <v>0</v>
      </c>
      <c r="W112" s="9">
        <v>0</v>
      </c>
      <c r="X112" s="10">
        <f t="shared" si="117"/>
        <v>0</v>
      </c>
      <c r="Y112" s="9">
        <f t="shared" si="118"/>
        <v>0</v>
      </c>
      <c r="Z112" s="9">
        <f t="shared" si="118"/>
        <v>0</v>
      </c>
      <c r="AA112" s="9">
        <f t="shared" si="118"/>
        <v>0</v>
      </c>
      <c r="AB112" s="10">
        <f t="shared" si="119"/>
        <v>0</v>
      </c>
    </row>
    <row r="113" spans="1:28" ht="49.5" customHeight="1">
      <c r="A113" s="1"/>
      <c r="B113" s="200"/>
      <c r="C113" s="7">
        <v>6000</v>
      </c>
      <c r="D113" s="8" t="s">
        <v>22</v>
      </c>
      <c r="E113" s="9">
        <v>0</v>
      </c>
      <c r="F113" s="9">
        <v>0</v>
      </c>
      <c r="G113" s="9">
        <v>0</v>
      </c>
      <c r="H113" s="10">
        <f t="shared" si="113"/>
        <v>0</v>
      </c>
      <c r="I113" s="9">
        <v>0</v>
      </c>
      <c r="J113" s="9">
        <v>0</v>
      </c>
      <c r="K113" s="9">
        <v>0</v>
      </c>
      <c r="L113" s="10">
        <f t="shared" si="114"/>
        <v>0</v>
      </c>
      <c r="M113" s="9">
        <v>0</v>
      </c>
      <c r="N113" s="9">
        <v>0</v>
      </c>
      <c r="O113" s="9">
        <v>0</v>
      </c>
      <c r="P113" s="10">
        <f t="shared" si="115"/>
        <v>0</v>
      </c>
      <c r="Q113" s="9">
        <v>0</v>
      </c>
      <c r="R113" s="9">
        <v>0</v>
      </c>
      <c r="S113" s="9">
        <v>0</v>
      </c>
      <c r="T113" s="10">
        <f t="shared" si="116"/>
        <v>0</v>
      </c>
      <c r="U113" s="9">
        <v>0</v>
      </c>
      <c r="V113" s="9">
        <v>0</v>
      </c>
      <c r="W113" s="9">
        <v>0</v>
      </c>
      <c r="X113" s="10">
        <f t="shared" si="117"/>
        <v>0</v>
      </c>
      <c r="Y113" s="9">
        <f t="shared" si="118"/>
        <v>0</v>
      </c>
      <c r="Z113" s="9">
        <f t="shared" si="118"/>
        <v>0</v>
      </c>
      <c r="AA113" s="9">
        <f t="shared" si="118"/>
        <v>0</v>
      </c>
      <c r="AB113" s="10">
        <f t="shared" si="119"/>
        <v>0</v>
      </c>
    </row>
    <row r="114" spans="1:28" ht="64.5" customHeight="1">
      <c r="A114" s="1"/>
      <c r="B114" s="198">
        <v>16</v>
      </c>
      <c r="C114" s="11"/>
      <c r="D114" s="14" t="s">
        <v>37</v>
      </c>
      <c r="E114" s="6">
        <f t="shared" ref="E114:AB114" si="120">SUM(E115:E120)</f>
        <v>10109801.189999999</v>
      </c>
      <c r="F114" s="6">
        <f t="shared" si="120"/>
        <v>0</v>
      </c>
      <c r="G114" s="6">
        <f t="shared" si="120"/>
        <v>0</v>
      </c>
      <c r="H114" s="6">
        <f t="shared" si="120"/>
        <v>10109801.189999999</v>
      </c>
      <c r="I114" s="6">
        <f t="shared" si="120"/>
        <v>0</v>
      </c>
      <c r="J114" s="6">
        <f t="shared" si="120"/>
        <v>0</v>
      </c>
      <c r="K114" s="6">
        <f t="shared" si="120"/>
        <v>0</v>
      </c>
      <c r="L114" s="6">
        <f t="shared" si="120"/>
        <v>0</v>
      </c>
      <c r="M114" s="6">
        <f t="shared" si="120"/>
        <v>0</v>
      </c>
      <c r="N114" s="6">
        <f t="shared" si="120"/>
        <v>0</v>
      </c>
      <c r="O114" s="6">
        <f t="shared" si="120"/>
        <v>0</v>
      </c>
      <c r="P114" s="6">
        <f t="shared" si="120"/>
        <v>0</v>
      </c>
      <c r="Q114" s="6">
        <f t="shared" si="120"/>
        <v>10109801.189999999</v>
      </c>
      <c r="R114" s="6">
        <f t="shared" si="120"/>
        <v>0</v>
      </c>
      <c r="S114" s="6">
        <f t="shared" si="120"/>
        <v>0</v>
      </c>
      <c r="T114" s="6">
        <f t="shared" si="120"/>
        <v>10109801.189999999</v>
      </c>
      <c r="U114" s="6">
        <f t="shared" si="120"/>
        <v>0</v>
      </c>
      <c r="V114" s="6">
        <f t="shared" si="120"/>
        <v>0</v>
      </c>
      <c r="W114" s="6">
        <f t="shared" si="120"/>
        <v>0</v>
      </c>
      <c r="X114" s="6">
        <f t="shared" si="120"/>
        <v>0</v>
      </c>
      <c r="Y114" s="6">
        <f t="shared" si="120"/>
        <v>0</v>
      </c>
      <c r="Z114" s="6">
        <f t="shared" si="120"/>
        <v>0</v>
      </c>
      <c r="AA114" s="6">
        <f t="shared" si="120"/>
        <v>0</v>
      </c>
      <c r="AB114" s="6">
        <f t="shared" si="120"/>
        <v>0</v>
      </c>
    </row>
    <row r="115" spans="1:28" ht="49.5" customHeight="1">
      <c r="A115" s="1"/>
      <c r="B115" s="199"/>
      <c r="C115" s="7">
        <v>1000</v>
      </c>
      <c r="D115" s="8" t="s">
        <v>17</v>
      </c>
      <c r="E115" s="9">
        <v>0</v>
      </c>
      <c r="F115" s="9">
        <v>0</v>
      </c>
      <c r="G115" s="9">
        <v>0</v>
      </c>
      <c r="H115" s="10">
        <f t="shared" ref="H115:H120" si="121">E115+F115+G115</f>
        <v>0</v>
      </c>
      <c r="I115" s="9">
        <v>0</v>
      </c>
      <c r="J115" s="9">
        <v>0</v>
      </c>
      <c r="K115" s="9">
        <v>0</v>
      </c>
      <c r="L115" s="10">
        <f t="shared" ref="L115:L120" si="122">I115+J115+K115</f>
        <v>0</v>
      </c>
      <c r="M115" s="9">
        <v>0</v>
      </c>
      <c r="N115" s="9">
        <v>0</v>
      </c>
      <c r="O115" s="9">
        <v>0</v>
      </c>
      <c r="P115" s="10">
        <f t="shared" ref="P115:P120" si="123">M115+N115+O115</f>
        <v>0</v>
      </c>
      <c r="Q115" s="9">
        <v>0</v>
      </c>
      <c r="R115" s="9">
        <v>0</v>
      </c>
      <c r="S115" s="9">
        <v>0</v>
      </c>
      <c r="T115" s="10">
        <f t="shared" ref="T115:T120" si="124">Q115+R115+S115</f>
        <v>0</v>
      </c>
      <c r="U115" s="9">
        <v>0</v>
      </c>
      <c r="V115" s="9">
        <v>0</v>
      </c>
      <c r="W115" s="9">
        <v>0</v>
      </c>
      <c r="X115" s="10">
        <f t="shared" ref="X115:X120" si="125">U115+V115+W115</f>
        <v>0</v>
      </c>
      <c r="Y115" s="9">
        <f t="shared" ref="Y115:AA120" si="126">E115-I115-M115-Q115-U115</f>
        <v>0</v>
      </c>
      <c r="Z115" s="9">
        <f t="shared" si="126"/>
        <v>0</v>
      </c>
      <c r="AA115" s="9">
        <f t="shared" si="126"/>
        <v>0</v>
      </c>
      <c r="AB115" s="10">
        <f t="shared" ref="AB115:AB120" si="127">Y115+Z115+AA115</f>
        <v>0</v>
      </c>
    </row>
    <row r="116" spans="1:28" ht="49.5" customHeight="1">
      <c r="A116" s="1"/>
      <c r="B116" s="199"/>
      <c r="C116" s="7">
        <v>2000</v>
      </c>
      <c r="D116" s="8" t="s">
        <v>18</v>
      </c>
      <c r="E116" s="9">
        <v>9042813.0099999998</v>
      </c>
      <c r="F116" s="9">
        <v>0</v>
      </c>
      <c r="G116" s="9">
        <v>0</v>
      </c>
      <c r="H116" s="10">
        <f t="shared" si="121"/>
        <v>9042813.0099999998</v>
      </c>
      <c r="I116" s="9">
        <v>0</v>
      </c>
      <c r="J116" s="9">
        <v>0</v>
      </c>
      <c r="K116" s="9">
        <v>0</v>
      </c>
      <c r="L116" s="10">
        <f t="shared" si="122"/>
        <v>0</v>
      </c>
      <c r="M116" s="9">
        <v>0</v>
      </c>
      <c r="N116" s="9">
        <v>0</v>
      </c>
      <c r="O116" s="9">
        <v>0</v>
      </c>
      <c r="P116" s="10">
        <f t="shared" si="123"/>
        <v>0</v>
      </c>
      <c r="Q116" s="9">
        <v>9042813.0099999998</v>
      </c>
      <c r="R116" s="9">
        <v>0</v>
      </c>
      <c r="S116" s="9">
        <v>0</v>
      </c>
      <c r="T116" s="10">
        <f t="shared" si="124"/>
        <v>9042813.0099999998</v>
      </c>
      <c r="U116" s="9">
        <v>0</v>
      </c>
      <c r="V116" s="9">
        <v>0</v>
      </c>
      <c r="W116" s="9">
        <v>0</v>
      </c>
      <c r="X116" s="10">
        <f t="shared" si="125"/>
        <v>0</v>
      </c>
      <c r="Y116" s="9">
        <f t="shared" si="126"/>
        <v>0</v>
      </c>
      <c r="Z116" s="9">
        <f t="shared" si="126"/>
        <v>0</v>
      </c>
      <c r="AA116" s="9">
        <f t="shared" si="126"/>
        <v>0</v>
      </c>
      <c r="AB116" s="10">
        <f t="shared" si="127"/>
        <v>0</v>
      </c>
    </row>
    <row r="117" spans="1:28" ht="49.5" customHeight="1">
      <c r="A117" s="1"/>
      <c r="B117" s="199"/>
      <c r="C117" s="7">
        <v>3000</v>
      </c>
      <c r="D117" s="8" t="s">
        <v>19</v>
      </c>
      <c r="E117" s="9">
        <v>0</v>
      </c>
      <c r="F117" s="9">
        <v>0</v>
      </c>
      <c r="G117" s="9">
        <v>0</v>
      </c>
      <c r="H117" s="10">
        <f t="shared" si="121"/>
        <v>0</v>
      </c>
      <c r="I117" s="9">
        <v>0</v>
      </c>
      <c r="J117" s="9">
        <v>0</v>
      </c>
      <c r="K117" s="9">
        <v>0</v>
      </c>
      <c r="L117" s="10">
        <f t="shared" si="122"/>
        <v>0</v>
      </c>
      <c r="M117" s="9">
        <v>0</v>
      </c>
      <c r="N117" s="9">
        <v>0</v>
      </c>
      <c r="O117" s="9">
        <v>0</v>
      </c>
      <c r="P117" s="10">
        <f t="shared" si="123"/>
        <v>0</v>
      </c>
      <c r="Q117" s="9">
        <v>0</v>
      </c>
      <c r="R117" s="9">
        <v>0</v>
      </c>
      <c r="S117" s="9">
        <v>0</v>
      </c>
      <c r="T117" s="10">
        <f t="shared" si="124"/>
        <v>0</v>
      </c>
      <c r="U117" s="9">
        <v>0</v>
      </c>
      <c r="V117" s="9">
        <v>0</v>
      </c>
      <c r="W117" s="9">
        <v>0</v>
      </c>
      <c r="X117" s="10">
        <f t="shared" si="125"/>
        <v>0</v>
      </c>
      <c r="Y117" s="9">
        <f t="shared" si="126"/>
        <v>0</v>
      </c>
      <c r="Z117" s="9">
        <f t="shared" si="126"/>
        <v>0</v>
      </c>
      <c r="AA117" s="9">
        <f t="shared" si="126"/>
        <v>0</v>
      </c>
      <c r="AB117" s="10">
        <f t="shared" si="127"/>
        <v>0</v>
      </c>
    </row>
    <row r="118" spans="1:28" ht="54.95" customHeight="1">
      <c r="A118" s="1"/>
      <c r="B118" s="199"/>
      <c r="C118" s="7">
        <v>4000</v>
      </c>
      <c r="D118" s="8" t="s">
        <v>20</v>
      </c>
      <c r="E118" s="9">
        <v>0</v>
      </c>
      <c r="F118" s="9">
        <v>0</v>
      </c>
      <c r="G118" s="9">
        <v>0</v>
      </c>
      <c r="H118" s="10">
        <f t="shared" si="121"/>
        <v>0</v>
      </c>
      <c r="I118" s="9">
        <v>0</v>
      </c>
      <c r="J118" s="9">
        <v>0</v>
      </c>
      <c r="K118" s="9">
        <v>0</v>
      </c>
      <c r="L118" s="10">
        <f t="shared" si="122"/>
        <v>0</v>
      </c>
      <c r="M118" s="9">
        <v>0</v>
      </c>
      <c r="N118" s="9">
        <v>0</v>
      </c>
      <c r="O118" s="9">
        <v>0</v>
      </c>
      <c r="P118" s="10">
        <f t="shared" si="123"/>
        <v>0</v>
      </c>
      <c r="Q118" s="9">
        <v>0</v>
      </c>
      <c r="R118" s="9">
        <v>0</v>
      </c>
      <c r="S118" s="9">
        <v>0</v>
      </c>
      <c r="T118" s="10">
        <f t="shared" si="124"/>
        <v>0</v>
      </c>
      <c r="U118" s="9">
        <v>0</v>
      </c>
      <c r="V118" s="9">
        <v>0</v>
      </c>
      <c r="W118" s="9">
        <v>0</v>
      </c>
      <c r="X118" s="10">
        <f t="shared" si="125"/>
        <v>0</v>
      </c>
      <c r="Y118" s="9">
        <f t="shared" si="126"/>
        <v>0</v>
      </c>
      <c r="Z118" s="9">
        <f t="shared" si="126"/>
        <v>0</v>
      </c>
      <c r="AA118" s="9">
        <f t="shared" si="126"/>
        <v>0</v>
      </c>
      <c r="AB118" s="10">
        <f t="shared" si="127"/>
        <v>0</v>
      </c>
    </row>
    <row r="119" spans="1:28" ht="49.5" customHeight="1">
      <c r="A119" s="1"/>
      <c r="B119" s="199"/>
      <c r="C119" s="7">
        <v>5000</v>
      </c>
      <c r="D119" s="8" t="s">
        <v>21</v>
      </c>
      <c r="E119" s="9">
        <v>1066988.18</v>
      </c>
      <c r="F119" s="9">
        <v>0</v>
      </c>
      <c r="G119" s="9">
        <v>0</v>
      </c>
      <c r="H119" s="10">
        <f t="shared" si="121"/>
        <v>1066988.18</v>
      </c>
      <c r="I119" s="9">
        <v>0</v>
      </c>
      <c r="J119" s="9">
        <v>0</v>
      </c>
      <c r="K119" s="9">
        <v>0</v>
      </c>
      <c r="L119" s="10">
        <f t="shared" si="122"/>
        <v>0</v>
      </c>
      <c r="M119" s="9">
        <v>0</v>
      </c>
      <c r="N119" s="9">
        <v>0</v>
      </c>
      <c r="O119" s="9">
        <v>0</v>
      </c>
      <c r="P119" s="10">
        <f t="shared" si="123"/>
        <v>0</v>
      </c>
      <c r="Q119" s="9">
        <v>1066988.18</v>
      </c>
      <c r="R119" s="9">
        <v>0</v>
      </c>
      <c r="S119" s="9">
        <v>0</v>
      </c>
      <c r="T119" s="10">
        <f t="shared" si="124"/>
        <v>1066988.18</v>
      </c>
      <c r="U119" s="9">
        <v>0</v>
      </c>
      <c r="V119" s="9">
        <v>0</v>
      </c>
      <c r="W119" s="9">
        <v>0</v>
      </c>
      <c r="X119" s="10">
        <f t="shared" si="125"/>
        <v>0</v>
      </c>
      <c r="Y119" s="9">
        <f t="shared" si="126"/>
        <v>0</v>
      </c>
      <c r="Z119" s="9">
        <f t="shared" si="126"/>
        <v>0</v>
      </c>
      <c r="AA119" s="9">
        <f t="shared" si="126"/>
        <v>0</v>
      </c>
      <c r="AB119" s="10">
        <f t="shared" si="127"/>
        <v>0</v>
      </c>
    </row>
    <row r="120" spans="1:28" ht="49.5" customHeight="1">
      <c r="A120" s="1"/>
      <c r="B120" s="200"/>
      <c r="C120" s="7">
        <v>6000</v>
      </c>
      <c r="D120" s="8" t="s">
        <v>22</v>
      </c>
      <c r="E120" s="9">
        <v>0</v>
      </c>
      <c r="F120" s="9">
        <v>0</v>
      </c>
      <c r="G120" s="9">
        <v>0</v>
      </c>
      <c r="H120" s="10">
        <f t="shared" si="121"/>
        <v>0</v>
      </c>
      <c r="I120" s="9">
        <v>0</v>
      </c>
      <c r="J120" s="9">
        <v>0</v>
      </c>
      <c r="K120" s="9">
        <v>0</v>
      </c>
      <c r="L120" s="10">
        <f t="shared" si="122"/>
        <v>0</v>
      </c>
      <c r="M120" s="9">
        <v>0</v>
      </c>
      <c r="N120" s="9">
        <v>0</v>
      </c>
      <c r="O120" s="9">
        <v>0</v>
      </c>
      <c r="P120" s="10">
        <f t="shared" si="123"/>
        <v>0</v>
      </c>
      <c r="Q120" s="9">
        <v>0</v>
      </c>
      <c r="R120" s="9">
        <v>0</v>
      </c>
      <c r="S120" s="9">
        <v>0</v>
      </c>
      <c r="T120" s="10">
        <f t="shared" si="124"/>
        <v>0</v>
      </c>
      <c r="U120" s="9">
        <v>0</v>
      </c>
      <c r="V120" s="9">
        <v>0</v>
      </c>
      <c r="W120" s="9">
        <v>0</v>
      </c>
      <c r="X120" s="10">
        <f t="shared" si="125"/>
        <v>0</v>
      </c>
      <c r="Y120" s="9">
        <f t="shared" si="126"/>
        <v>0</v>
      </c>
      <c r="Z120" s="9">
        <f t="shared" si="126"/>
        <v>0</v>
      </c>
      <c r="AA120" s="9">
        <f t="shared" si="126"/>
        <v>0</v>
      </c>
      <c r="AB120" s="10">
        <f t="shared" si="127"/>
        <v>0</v>
      </c>
    </row>
    <row r="121" spans="1:28" ht="94.5" customHeight="1">
      <c r="A121" s="1"/>
      <c r="B121" s="201">
        <v>17</v>
      </c>
      <c r="C121" s="11"/>
      <c r="D121" s="12" t="s">
        <v>38</v>
      </c>
      <c r="E121" s="6">
        <f t="shared" ref="E121:AB121" si="128">SUM(E122:E127)</f>
        <v>13818665.449999999</v>
      </c>
      <c r="F121" s="6">
        <f t="shared" si="128"/>
        <v>26967472.699999999</v>
      </c>
      <c r="G121" s="6">
        <f t="shared" si="128"/>
        <v>47064159.460000001</v>
      </c>
      <c r="H121" s="6">
        <f t="shared" si="128"/>
        <v>87850297.609999999</v>
      </c>
      <c r="I121" s="6">
        <f t="shared" si="128"/>
        <v>0</v>
      </c>
      <c r="J121" s="6">
        <f t="shared" si="128"/>
        <v>0</v>
      </c>
      <c r="K121" s="6">
        <f t="shared" si="128"/>
        <v>0</v>
      </c>
      <c r="L121" s="6">
        <f t="shared" si="128"/>
        <v>0</v>
      </c>
      <c r="M121" s="6">
        <f t="shared" si="128"/>
        <v>0</v>
      </c>
      <c r="N121" s="6">
        <f t="shared" si="128"/>
        <v>0</v>
      </c>
      <c r="O121" s="6">
        <f t="shared" si="128"/>
        <v>0</v>
      </c>
      <c r="P121" s="6">
        <f t="shared" si="128"/>
        <v>0</v>
      </c>
      <c r="Q121" s="6">
        <f t="shared" si="128"/>
        <v>12245751.859999999</v>
      </c>
      <c r="R121" s="6">
        <f t="shared" si="128"/>
        <v>24999414.789999999</v>
      </c>
      <c r="S121" s="6">
        <f t="shared" si="128"/>
        <v>44911224.970000006</v>
      </c>
      <c r="T121" s="6">
        <f t="shared" si="128"/>
        <v>82156391.620000005</v>
      </c>
      <c r="U121" s="6">
        <f t="shared" si="128"/>
        <v>0</v>
      </c>
      <c r="V121" s="6">
        <f t="shared" si="128"/>
        <v>0</v>
      </c>
      <c r="W121" s="6">
        <f t="shared" si="128"/>
        <v>0</v>
      </c>
      <c r="X121" s="6">
        <f t="shared" si="128"/>
        <v>0</v>
      </c>
      <c r="Y121" s="6">
        <f t="shared" si="128"/>
        <v>1572913.5899999999</v>
      </c>
      <c r="Z121" s="6">
        <f t="shared" si="128"/>
        <v>1968057.9100000001</v>
      </c>
      <c r="AA121" s="6">
        <f t="shared" si="128"/>
        <v>2152934.4899999988</v>
      </c>
      <c r="AB121" s="6">
        <f t="shared" si="128"/>
        <v>5693905.9899999993</v>
      </c>
    </row>
    <row r="122" spans="1:28" ht="49.5" customHeight="1">
      <c r="A122" s="1"/>
      <c r="B122" s="201"/>
      <c r="C122" s="7">
        <v>1000</v>
      </c>
      <c r="D122" s="8" t="s">
        <v>17</v>
      </c>
      <c r="E122" s="9">
        <v>0</v>
      </c>
      <c r="F122" s="9">
        <v>0</v>
      </c>
      <c r="G122" s="9">
        <v>6647633.0999999996</v>
      </c>
      <c r="H122" s="10">
        <f t="shared" ref="H122:H127" si="129">E122+F122+G122</f>
        <v>6647633.0999999996</v>
      </c>
      <c r="I122" s="9">
        <v>0</v>
      </c>
      <c r="J122" s="9">
        <v>0</v>
      </c>
      <c r="K122" s="9">
        <v>0</v>
      </c>
      <c r="L122" s="10">
        <f t="shared" ref="L122:L127" si="130">I122+J122+K122</f>
        <v>0</v>
      </c>
      <c r="M122" s="9">
        <v>0</v>
      </c>
      <c r="N122" s="9">
        <v>0</v>
      </c>
      <c r="O122" s="9">
        <v>0</v>
      </c>
      <c r="P122" s="10">
        <f t="shared" ref="P122:P127" si="131">M122+N122+O122</f>
        <v>0</v>
      </c>
      <c r="Q122" s="9">
        <v>0</v>
      </c>
      <c r="R122" s="9">
        <v>0</v>
      </c>
      <c r="S122" s="9">
        <v>4898750.22</v>
      </c>
      <c r="T122" s="10">
        <f t="shared" ref="T122:T127" si="132">Q122+R122+S122</f>
        <v>4898750.22</v>
      </c>
      <c r="U122" s="9">
        <v>0</v>
      </c>
      <c r="V122" s="9">
        <v>0</v>
      </c>
      <c r="W122" s="9">
        <v>0</v>
      </c>
      <c r="X122" s="10">
        <f t="shared" ref="X122:X127" si="133">U122+V122+W122</f>
        <v>0</v>
      </c>
      <c r="Y122" s="9">
        <f t="shared" ref="Y122:AA127" si="134">E122-I122-M122-Q122-U122</f>
        <v>0</v>
      </c>
      <c r="Z122" s="9">
        <f t="shared" si="134"/>
        <v>0</v>
      </c>
      <c r="AA122" s="9">
        <f t="shared" si="134"/>
        <v>1748882.88</v>
      </c>
      <c r="AB122" s="10">
        <f t="shared" ref="AB122:AB127" si="135">Y122+Z122+AA122</f>
        <v>1748882.88</v>
      </c>
    </row>
    <row r="123" spans="1:28" ht="49.5" customHeight="1">
      <c r="A123" s="1"/>
      <c r="B123" s="201"/>
      <c r="C123" s="7">
        <v>2000</v>
      </c>
      <c r="D123" s="8" t="s">
        <v>18</v>
      </c>
      <c r="E123" s="9">
        <f>8407926.1-65600.02</f>
        <v>8342326.0800000001</v>
      </c>
      <c r="F123" s="9">
        <v>0</v>
      </c>
      <c r="G123" s="9">
        <v>27810549.5</v>
      </c>
      <c r="H123" s="10">
        <f t="shared" si="129"/>
        <v>36152875.579999998</v>
      </c>
      <c r="I123" s="9">
        <v>0</v>
      </c>
      <c r="J123" s="9">
        <v>0</v>
      </c>
      <c r="K123" s="9">
        <v>0</v>
      </c>
      <c r="L123" s="10">
        <f t="shared" si="130"/>
        <v>0</v>
      </c>
      <c r="M123" s="9">
        <v>0</v>
      </c>
      <c r="N123" s="9">
        <v>0</v>
      </c>
      <c r="O123" s="9">
        <v>0</v>
      </c>
      <c r="P123" s="10">
        <f t="shared" si="131"/>
        <v>0</v>
      </c>
      <c r="Q123" s="9">
        <v>6769412.4900000002</v>
      </c>
      <c r="R123" s="9">
        <v>0</v>
      </c>
      <c r="S123" s="9">
        <v>27668875.600000001</v>
      </c>
      <c r="T123" s="10">
        <f t="shared" si="132"/>
        <v>34438288.090000004</v>
      </c>
      <c r="U123" s="9">
        <v>0</v>
      </c>
      <c r="V123" s="9">
        <v>0</v>
      </c>
      <c r="W123" s="9">
        <v>0</v>
      </c>
      <c r="X123" s="10">
        <f t="shared" si="133"/>
        <v>0</v>
      </c>
      <c r="Y123" s="9">
        <f t="shared" si="134"/>
        <v>1572913.5899999999</v>
      </c>
      <c r="Z123" s="9">
        <f t="shared" si="134"/>
        <v>0</v>
      </c>
      <c r="AA123" s="9">
        <f t="shared" si="134"/>
        <v>141673.89999999851</v>
      </c>
      <c r="AB123" s="10">
        <f t="shared" si="135"/>
        <v>1714587.4899999984</v>
      </c>
    </row>
    <row r="124" spans="1:28" ht="49.5" customHeight="1">
      <c r="A124" s="1"/>
      <c r="B124" s="201"/>
      <c r="C124" s="7">
        <v>3000</v>
      </c>
      <c r="D124" s="8" t="s">
        <v>19</v>
      </c>
      <c r="E124" s="9">
        <v>0</v>
      </c>
      <c r="F124" s="9">
        <v>0</v>
      </c>
      <c r="G124" s="9">
        <v>2660661.7999999998</v>
      </c>
      <c r="H124" s="10">
        <f t="shared" si="129"/>
        <v>2660661.7999999998</v>
      </c>
      <c r="I124" s="9">
        <v>0</v>
      </c>
      <c r="J124" s="9">
        <v>0</v>
      </c>
      <c r="K124" s="9">
        <v>0</v>
      </c>
      <c r="L124" s="10">
        <f t="shared" si="130"/>
        <v>0</v>
      </c>
      <c r="M124" s="9">
        <v>0</v>
      </c>
      <c r="N124" s="9">
        <v>0</v>
      </c>
      <c r="O124" s="9">
        <v>0</v>
      </c>
      <c r="P124" s="10">
        <f t="shared" si="131"/>
        <v>0</v>
      </c>
      <c r="Q124" s="9">
        <v>0</v>
      </c>
      <c r="R124" s="9">
        <v>0</v>
      </c>
      <c r="S124" s="9">
        <v>2437921.7799999998</v>
      </c>
      <c r="T124" s="10">
        <f t="shared" si="132"/>
        <v>2437921.7799999998</v>
      </c>
      <c r="U124" s="9">
        <v>0</v>
      </c>
      <c r="V124" s="9">
        <v>0</v>
      </c>
      <c r="W124" s="9">
        <v>0</v>
      </c>
      <c r="X124" s="10">
        <f t="shared" si="133"/>
        <v>0</v>
      </c>
      <c r="Y124" s="9">
        <f t="shared" si="134"/>
        <v>0</v>
      </c>
      <c r="Z124" s="9">
        <f t="shared" si="134"/>
        <v>0</v>
      </c>
      <c r="AA124" s="9">
        <f t="shared" si="134"/>
        <v>222740.02000000002</v>
      </c>
      <c r="AB124" s="10">
        <f t="shared" si="135"/>
        <v>222740.02000000002</v>
      </c>
    </row>
    <row r="125" spans="1:28" ht="54.95" customHeight="1">
      <c r="A125" s="1"/>
      <c r="B125" s="201"/>
      <c r="C125" s="7">
        <v>4000</v>
      </c>
      <c r="D125" s="8" t="s">
        <v>20</v>
      </c>
      <c r="E125" s="9">
        <v>0</v>
      </c>
      <c r="F125" s="9">
        <v>0</v>
      </c>
      <c r="G125" s="9">
        <v>0</v>
      </c>
      <c r="H125" s="10">
        <f t="shared" si="129"/>
        <v>0</v>
      </c>
      <c r="I125" s="9">
        <v>0</v>
      </c>
      <c r="J125" s="9">
        <v>0</v>
      </c>
      <c r="K125" s="9">
        <v>0</v>
      </c>
      <c r="L125" s="10">
        <f t="shared" si="130"/>
        <v>0</v>
      </c>
      <c r="M125" s="9">
        <v>0</v>
      </c>
      <c r="N125" s="9">
        <v>0</v>
      </c>
      <c r="O125" s="9">
        <v>0</v>
      </c>
      <c r="P125" s="10">
        <f t="shared" si="131"/>
        <v>0</v>
      </c>
      <c r="Q125" s="9">
        <v>0</v>
      </c>
      <c r="R125" s="9">
        <v>0</v>
      </c>
      <c r="S125" s="9">
        <v>0</v>
      </c>
      <c r="T125" s="10">
        <f t="shared" si="132"/>
        <v>0</v>
      </c>
      <c r="U125" s="9">
        <v>0</v>
      </c>
      <c r="V125" s="9">
        <v>0</v>
      </c>
      <c r="W125" s="9">
        <v>0</v>
      </c>
      <c r="X125" s="10">
        <f t="shared" si="133"/>
        <v>0</v>
      </c>
      <c r="Y125" s="9">
        <f t="shared" si="134"/>
        <v>0</v>
      </c>
      <c r="Z125" s="9">
        <f t="shared" si="134"/>
        <v>0</v>
      </c>
      <c r="AA125" s="9">
        <f t="shared" si="134"/>
        <v>0</v>
      </c>
      <c r="AB125" s="10">
        <f t="shared" si="135"/>
        <v>0</v>
      </c>
    </row>
    <row r="126" spans="1:28" ht="49.5" customHeight="1">
      <c r="A126" s="1"/>
      <c r="B126" s="201"/>
      <c r="C126" s="7">
        <v>5000</v>
      </c>
      <c r="D126" s="8" t="s">
        <v>21</v>
      </c>
      <c r="E126" s="9">
        <f>5376465.45-6400.08+106274</f>
        <v>5476339.3700000001</v>
      </c>
      <c r="F126" s="9">
        <v>26967472.699999999</v>
      </c>
      <c r="G126" s="9">
        <f>3389145.24+56169.82</f>
        <v>3445315.06</v>
      </c>
      <c r="H126" s="10">
        <f t="shared" si="129"/>
        <v>35889127.130000003</v>
      </c>
      <c r="I126" s="9">
        <v>0</v>
      </c>
      <c r="J126" s="9">
        <v>0</v>
      </c>
      <c r="K126" s="9">
        <v>0</v>
      </c>
      <c r="L126" s="10">
        <f t="shared" si="130"/>
        <v>0</v>
      </c>
      <c r="M126" s="9">
        <v>0</v>
      </c>
      <c r="N126" s="9">
        <v>0</v>
      </c>
      <c r="O126" s="9">
        <v>0</v>
      </c>
      <c r="P126" s="10">
        <f t="shared" si="131"/>
        <v>0</v>
      </c>
      <c r="Q126" s="9">
        <v>5476339.3700000001</v>
      </c>
      <c r="R126" s="9">
        <v>24999414.789999999</v>
      </c>
      <c r="S126" s="9">
        <v>3445315.06</v>
      </c>
      <c r="T126" s="10">
        <f t="shared" si="132"/>
        <v>33921069.219999999</v>
      </c>
      <c r="U126" s="9">
        <v>0</v>
      </c>
      <c r="V126" s="9">
        <v>0</v>
      </c>
      <c r="W126" s="9">
        <v>0</v>
      </c>
      <c r="X126" s="10">
        <f t="shared" si="133"/>
        <v>0</v>
      </c>
      <c r="Y126" s="9">
        <f t="shared" si="134"/>
        <v>0</v>
      </c>
      <c r="Z126" s="9">
        <f t="shared" si="134"/>
        <v>1968057.9100000001</v>
      </c>
      <c r="AA126" s="9">
        <f t="shared" si="134"/>
        <v>0</v>
      </c>
      <c r="AB126" s="10">
        <f t="shared" si="135"/>
        <v>1968057.9100000001</v>
      </c>
    </row>
    <row r="127" spans="1:28" ht="49.5" customHeight="1" thickBot="1">
      <c r="A127" s="1"/>
      <c r="B127" s="202"/>
      <c r="C127" s="7">
        <v>6000</v>
      </c>
      <c r="D127" s="8" t="s">
        <v>22</v>
      </c>
      <c r="E127" s="9">
        <v>0</v>
      </c>
      <c r="F127" s="9">
        <v>0</v>
      </c>
      <c r="G127" s="9">
        <v>6500000</v>
      </c>
      <c r="H127" s="10">
        <f t="shared" si="129"/>
        <v>6500000</v>
      </c>
      <c r="I127" s="9">
        <v>0</v>
      </c>
      <c r="J127" s="9">
        <v>0</v>
      </c>
      <c r="K127" s="9">
        <v>0</v>
      </c>
      <c r="L127" s="10">
        <f t="shared" si="130"/>
        <v>0</v>
      </c>
      <c r="M127" s="9">
        <v>0</v>
      </c>
      <c r="N127" s="9">
        <v>0</v>
      </c>
      <c r="O127" s="9">
        <v>0</v>
      </c>
      <c r="P127" s="10">
        <f t="shared" si="131"/>
        <v>0</v>
      </c>
      <c r="Q127" s="9">
        <v>0</v>
      </c>
      <c r="R127" s="9">
        <v>0</v>
      </c>
      <c r="S127" s="9">
        <v>6460362.3099999996</v>
      </c>
      <c r="T127" s="10">
        <f t="shared" si="132"/>
        <v>6460362.3099999996</v>
      </c>
      <c r="U127" s="9">
        <v>0</v>
      </c>
      <c r="V127" s="9">
        <v>0</v>
      </c>
      <c r="W127" s="9">
        <v>0</v>
      </c>
      <c r="X127" s="10">
        <f t="shared" si="133"/>
        <v>0</v>
      </c>
      <c r="Y127" s="9">
        <f t="shared" si="134"/>
        <v>0</v>
      </c>
      <c r="Z127" s="9">
        <f t="shared" si="134"/>
        <v>0</v>
      </c>
      <c r="AA127" s="9">
        <f t="shared" si="134"/>
        <v>39637.69000000041</v>
      </c>
      <c r="AB127" s="10">
        <f t="shared" si="135"/>
        <v>39637.69000000041</v>
      </c>
    </row>
    <row r="128" spans="1:28" ht="49.5" customHeight="1" thickBot="1">
      <c r="A128" s="1"/>
      <c r="B128" s="15"/>
      <c r="C128" s="15"/>
      <c r="D128" s="16" t="s">
        <v>39</v>
      </c>
      <c r="E128" s="17">
        <f>+E9+E16+E23+E30+E37+E44+E51+E58+E65+E72+E79+E86+E93+E100+E107+E114+E121</f>
        <v>212808996.79999998</v>
      </c>
      <c r="F128" s="17">
        <f t="shared" ref="F128:AB128" si="136">+F9+F16+F23+F30+F37+F44+F51+F58+F65+F72+F79+F86+F93+F100+F107+F114+F121</f>
        <v>53202249.200000003</v>
      </c>
      <c r="G128" s="17">
        <f t="shared" si="136"/>
        <v>88510323</v>
      </c>
      <c r="H128" s="17">
        <f t="shared" si="136"/>
        <v>354521569</v>
      </c>
      <c r="I128" s="17">
        <f t="shared" si="136"/>
        <v>0</v>
      </c>
      <c r="J128" s="17">
        <f t="shared" si="136"/>
        <v>0</v>
      </c>
      <c r="K128" s="17">
        <f t="shared" si="136"/>
        <v>0</v>
      </c>
      <c r="L128" s="17">
        <f t="shared" si="136"/>
        <v>0</v>
      </c>
      <c r="M128" s="17">
        <f t="shared" si="136"/>
        <v>0</v>
      </c>
      <c r="N128" s="17">
        <f t="shared" si="136"/>
        <v>0</v>
      </c>
      <c r="O128" s="17">
        <f t="shared" si="136"/>
        <v>0</v>
      </c>
      <c r="P128" s="17">
        <f t="shared" si="136"/>
        <v>0</v>
      </c>
      <c r="Q128" s="17">
        <f>+Q9+Q16+Q23+Q30+Q37+Q44+Q51+Q58+Q65+Q72+Q79+Q86+Q93+Q100+Q107+Q114+Q121</f>
        <v>207881781.22999996</v>
      </c>
      <c r="R128" s="17">
        <f t="shared" si="136"/>
        <v>51233929.640000001</v>
      </c>
      <c r="S128" s="17">
        <f t="shared" si="136"/>
        <v>82314202.780000001</v>
      </c>
      <c r="T128" s="17">
        <f t="shared" si="136"/>
        <v>341429913.64999998</v>
      </c>
      <c r="U128" s="17">
        <f t="shared" si="136"/>
        <v>0</v>
      </c>
      <c r="V128" s="17">
        <f t="shared" si="136"/>
        <v>0</v>
      </c>
      <c r="W128" s="17">
        <f t="shared" si="136"/>
        <v>0</v>
      </c>
      <c r="X128" s="17">
        <f t="shared" si="136"/>
        <v>0</v>
      </c>
      <c r="Y128" s="17">
        <f t="shared" si="136"/>
        <v>4927215.57</v>
      </c>
      <c r="Z128" s="17">
        <f t="shared" si="136"/>
        <v>1968319.56</v>
      </c>
      <c r="AA128" s="17">
        <f t="shared" si="136"/>
        <v>6196120.2199999997</v>
      </c>
      <c r="AB128" s="17">
        <f t="shared" si="136"/>
        <v>13091655.350000001</v>
      </c>
    </row>
    <row r="129" spans="1:30" ht="41.25" customHeight="1">
      <c r="A129" s="1"/>
      <c r="B129" s="18"/>
      <c r="C129" s="18"/>
      <c r="D129" s="19"/>
      <c r="E129" s="41"/>
      <c r="F129" s="41"/>
      <c r="G129" s="41"/>
      <c r="H129" s="192"/>
      <c r="I129" s="192"/>
      <c r="J129" s="41"/>
      <c r="K129" s="41"/>
      <c r="L129" s="41"/>
      <c r="M129" s="40"/>
      <c r="N129" s="20"/>
      <c r="P129" s="41"/>
      <c r="Q129" s="41"/>
      <c r="R129" s="41"/>
      <c r="S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41.25" customHeight="1" thickBot="1">
      <c r="A130" s="1"/>
      <c r="B130" s="18"/>
      <c r="C130" s="18"/>
      <c r="D130" s="19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1:30" ht="58.5" customHeight="1" thickBot="1">
      <c r="A131" s="1"/>
      <c r="B131" s="18"/>
      <c r="C131" s="18"/>
      <c r="D131" s="23"/>
      <c r="E131" s="197" t="s">
        <v>7</v>
      </c>
      <c r="F131" s="197"/>
      <c r="G131" s="197"/>
      <c r="H131" s="197"/>
      <c r="I131" s="197" t="s">
        <v>8</v>
      </c>
      <c r="J131" s="197"/>
      <c r="K131" s="197"/>
      <c r="L131" s="197"/>
      <c r="M131" s="197" t="s">
        <v>9</v>
      </c>
      <c r="N131" s="197"/>
      <c r="O131" s="197"/>
      <c r="P131" s="197"/>
      <c r="Q131" s="197" t="s">
        <v>42</v>
      </c>
      <c r="R131" s="197"/>
      <c r="S131" s="197"/>
      <c r="T131" s="197"/>
      <c r="U131" s="197" t="s">
        <v>10</v>
      </c>
      <c r="V131" s="197"/>
      <c r="W131" s="197"/>
      <c r="X131" s="197"/>
      <c r="Y131" s="197" t="s">
        <v>11</v>
      </c>
      <c r="Z131" s="197"/>
      <c r="AA131" s="197"/>
      <c r="AB131" s="197"/>
    </row>
    <row r="132" spans="1:30" ht="58.5" customHeight="1" thickBot="1">
      <c r="A132" s="1"/>
      <c r="B132" s="18"/>
      <c r="C132" s="18"/>
      <c r="D132" s="23"/>
      <c r="E132" s="24" t="s">
        <v>12</v>
      </c>
      <c r="F132" s="25" t="s">
        <v>13</v>
      </c>
      <c r="G132" s="24" t="s">
        <v>14</v>
      </c>
      <c r="H132" s="24" t="s">
        <v>15</v>
      </c>
      <c r="I132" s="24" t="s">
        <v>12</v>
      </c>
      <c r="J132" s="25" t="s">
        <v>13</v>
      </c>
      <c r="K132" s="24" t="s">
        <v>14</v>
      </c>
      <c r="L132" s="24" t="s">
        <v>15</v>
      </c>
      <c r="M132" s="24" t="s">
        <v>40</v>
      </c>
      <c r="N132" s="25" t="s">
        <v>13</v>
      </c>
      <c r="O132" s="24" t="s">
        <v>41</v>
      </c>
      <c r="P132" s="24" t="s">
        <v>15</v>
      </c>
      <c r="Q132" s="24" t="s">
        <v>40</v>
      </c>
      <c r="R132" s="25" t="s">
        <v>13</v>
      </c>
      <c r="S132" s="24" t="s">
        <v>41</v>
      </c>
      <c r="T132" s="24" t="s">
        <v>15</v>
      </c>
      <c r="U132" s="24" t="s">
        <v>12</v>
      </c>
      <c r="V132" s="25" t="s">
        <v>13</v>
      </c>
      <c r="W132" s="24" t="s">
        <v>14</v>
      </c>
      <c r="X132" s="24" t="s">
        <v>15</v>
      </c>
      <c r="Y132" s="24" t="s">
        <v>12</v>
      </c>
      <c r="Z132" s="25" t="s">
        <v>13</v>
      </c>
      <c r="AA132" s="24" t="s">
        <v>14</v>
      </c>
      <c r="AB132" s="24" t="s">
        <v>15</v>
      </c>
    </row>
    <row r="133" spans="1:30" ht="58.5" customHeight="1">
      <c r="A133" s="1"/>
      <c r="B133" s="18"/>
      <c r="C133" s="26">
        <v>1000</v>
      </c>
      <c r="D133" s="32" t="s">
        <v>17</v>
      </c>
      <c r="E133" s="35">
        <f t="shared" ref="E133:G138" si="137">E10+E17+E24+E31+E38+E45+E52+E59+E66+E73+E80+E87+E94+E101+E108+E115+E122</f>
        <v>0</v>
      </c>
      <c r="F133" s="35">
        <f t="shared" si="137"/>
        <v>0</v>
      </c>
      <c r="G133" s="35">
        <f t="shared" si="137"/>
        <v>42208649.100000001</v>
      </c>
      <c r="H133" s="27">
        <f t="shared" ref="H133:H138" si="138">E133+F133+G133</f>
        <v>42208649.100000001</v>
      </c>
      <c r="I133" s="27">
        <f t="shared" ref="I133:K138" si="139">I10+I17+I24+I31+I38+I45+I52+I59+I66+I73+I80+I87+I94+I101+I108+I115+I122</f>
        <v>0</v>
      </c>
      <c r="J133" s="27">
        <f t="shared" si="139"/>
        <v>0</v>
      </c>
      <c r="K133" s="27">
        <f t="shared" si="139"/>
        <v>0</v>
      </c>
      <c r="L133" s="27">
        <f t="shared" ref="L133:L138" si="140">I133+J133+K133</f>
        <v>0</v>
      </c>
      <c r="M133" s="27">
        <f t="shared" ref="M133:O138" si="141">M10+M17+M24+M31+M38+M45+M52+M59+M66+M73+M80+M87+M94+M101+M108+M115+M122</f>
        <v>0</v>
      </c>
      <c r="N133" s="27">
        <f t="shared" si="141"/>
        <v>0</v>
      </c>
      <c r="O133" s="27">
        <f t="shared" si="141"/>
        <v>0</v>
      </c>
      <c r="P133" s="27">
        <f t="shared" ref="P133:P138" si="142">M133+N133+O133</f>
        <v>0</v>
      </c>
      <c r="Q133" s="27">
        <f t="shared" ref="Q133:S138" si="143">Q10+Q17+Q24+Q31+Q38+Q45+Q52+Q59+Q66+Q73+Q80+Q87+Q94+Q101+Q108+Q115+Q122</f>
        <v>0</v>
      </c>
      <c r="R133" s="27">
        <f t="shared" si="143"/>
        <v>0</v>
      </c>
      <c r="S133" s="27">
        <f t="shared" si="143"/>
        <v>36506430.859999999</v>
      </c>
      <c r="T133" s="27">
        <f t="shared" ref="T133:T138" si="144">Q133+R133+S133</f>
        <v>36506430.859999999</v>
      </c>
      <c r="U133" s="27">
        <f t="shared" ref="U133:W138" si="145">U10+U17+U24+U31+U38+U45+U52+U59+U66+U73+U80+U87+U94+U101+U108+U115+U122</f>
        <v>0</v>
      </c>
      <c r="V133" s="27">
        <f t="shared" si="145"/>
        <v>0</v>
      </c>
      <c r="W133" s="27">
        <f t="shared" si="145"/>
        <v>0</v>
      </c>
      <c r="X133" s="27">
        <f t="shared" ref="X133:X138" si="146">U133+V133+W133</f>
        <v>0</v>
      </c>
      <c r="Y133" s="27">
        <f t="shared" ref="Y133:AA138" si="147">Y10+Y17+Y24+Y31+Y38+Y45+Y52+Y59+Y66+Y73+Y80+Y87+Y94+Y101+Y108+Y115+Y122</f>
        <v>0</v>
      </c>
      <c r="Z133" s="27">
        <f t="shared" si="147"/>
        <v>0</v>
      </c>
      <c r="AA133" s="27">
        <f t="shared" si="147"/>
        <v>5702218.2400000002</v>
      </c>
      <c r="AB133" s="67">
        <f t="shared" ref="AB133:AB138" si="148">Y133+Z133+AA133</f>
        <v>5702218.2400000002</v>
      </c>
    </row>
    <row r="134" spans="1:30" ht="58.5" customHeight="1">
      <c r="A134" s="1"/>
      <c r="B134" s="18"/>
      <c r="C134" s="28">
        <v>2000</v>
      </c>
      <c r="D134" s="33" t="s">
        <v>18</v>
      </c>
      <c r="E134" s="36">
        <f t="shared" si="137"/>
        <v>34417002.32</v>
      </c>
      <c r="F134" s="29">
        <f t="shared" si="137"/>
        <v>4227</v>
      </c>
      <c r="G134" s="29">
        <f t="shared" si="137"/>
        <v>27948949.68</v>
      </c>
      <c r="H134" s="29">
        <f t="shared" si="138"/>
        <v>62370179</v>
      </c>
      <c r="I134" s="29">
        <f t="shared" si="139"/>
        <v>0</v>
      </c>
      <c r="J134" s="29">
        <f t="shared" si="139"/>
        <v>0</v>
      </c>
      <c r="K134" s="29">
        <f t="shared" si="139"/>
        <v>0</v>
      </c>
      <c r="L134" s="29">
        <f t="shared" si="140"/>
        <v>0</v>
      </c>
      <c r="M134" s="29">
        <f t="shared" si="141"/>
        <v>0</v>
      </c>
      <c r="N134" s="29">
        <f t="shared" si="141"/>
        <v>0</v>
      </c>
      <c r="O134" s="29">
        <f t="shared" si="141"/>
        <v>0</v>
      </c>
      <c r="P134" s="29">
        <f t="shared" si="142"/>
        <v>0</v>
      </c>
      <c r="Q134" s="29">
        <f t="shared" si="143"/>
        <v>32658098.75</v>
      </c>
      <c r="R134" s="29">
        <f t="shared" si="143"/>
        <v>4227</v>
      </c>
      <c r="S134" s="29">
        <f t="shared" si="143"/>
        <v>27807275.780000001</v>
      </c>
      <c r="T134" s="29">
        <f t="shared" si="144"/>
        <v>60469601.530000001</v>
      </c>
      <c r="U134" s="29">
        <f t="shared" si="145"/>
        <v>0</v>
      </c>
      <c r="V134" s="29">
        <f t="shared" si="145"/>
        <v>0</v>
      </c>
      <c r="W134" s="29">
        <f t="shared" si="145"/>
        <v>0</v>
      </c>
      <c r="X134" s="29">
        <f t="shared" si="146"/>
        <v>0</v>
      </c>
      <c r="Y134" s="29">
        <f t="shared" si="147"/>
        <v>1758903.5699999998</v>
      </c>
      <c r="Z134" s="29">
        <f t="shared" si="147"/>
        <v>0</v>
      </c>
      <c r="AA134" s="29">
        <f t="shared" si="147"/>
        <v>141673.89999999851</v>
      </c>
      <c r="AB134" s="68">
        <f t="shared" si="148"/>
        <v>1900577.4699999983</v>
      </c>
    </row>
    <row r="135" spans="1:30" ht="58.5" customHeight="1">
      <c r="A135" s="1"/>
      <c r="B135" s="18"/>
      <c r="C135" s="28">
        <v>3000</v>
      </c>
      <c r="D135" s="33" t="s">
        <v>19</v>
      </c>
      <c r="E135" s="36">
        <f t="shared" si="137"/>
        <v>24814955.349999998</v>
      </c>
      <c r="F135" s="29">
        <f t="shared" si="137"/>
        <v>13414776.5</v>
      </c>
      <c r="G135" s="29">
        <f t="shared" si="137"/>
        <v>8407409.1600000001</v>
      </c>
      <c r="H135" s="29">
        <f t="shared" si="138"/>
        <v>46637141.00999999</v>
      </c>
      <c r="I135" s="29">
        <f t="shared" si="139"/>
        <v>0</v>
      </c>
      <c r="J135" s="29">
        <f t="shared" si="139"/>
        <v>0</v>
      </c>
      <c r="K135" s="29">
        <f t="shared" si="139"/>
        <v>0</v>
      </c>
      <c r="L135" s="29">
        <f t="shared" si="140"/>
        <v>0</v>
      </c>
      <c r="M135" s="29">
        <f t="shared" si="141"/>
        <v>0</v>
      </c>
      <c r="N135" s="29">
        <f t="shared" si="141"/>
        <v>0</v>
      </c>
      <c r="O135" s="29">
        <f t="shared" si="141"/>
        <v>0</v>
      </c>
      <c r="P135" s="29">
        <f t="shared" si="142"/>
        <v>0</v>
      </c>
      <c r="Q135" s="29">
        <f t="shared" si="143"/>
        <v>24322349.929999996</v>
      </c>
      <c r="R135" s="29">
        <f t="shared" si="143"/>
        <v>13414514.85</v>
      </c>
      <c r="S135" s="29">
        <f t="shared" si="143"/>
        <v>8094818.7699999996</v>
      </c>
      <c r="T135" s="29">
        <f t="shared" si="144"/>
        <v>45831683.549999997</v>
      </c>
      <c r="U135" s="29">
        <f t="shared" si="145"/>
        <v>0</v>
      </c>
      <c r="V135" s="29">
        <f t="shared" si="145"/>
        <v>0</v>
      </c>
      <c r="W135" s="29">
        <f t="shared" si="145"/>
        <v>0</v>
      </c>
      <c r="X135" s="29">
        <f t="shared" si="146"/>
        <v>0</v>
      </c>
      <c r="Y135" s="29">
        <f t="shared" si="147"/>
        <v>492605.42000000051</v>
      </c>
      <c r="Z135" s="29">
        <f t="shared" si="147"/>
        <v>261.64999999990687</v>
      </c>
      <c r="AA135" s="29">
        <f t="shared" si="147"/>
        <v>312590.39</v>
      </c>
      <c r="AB135" s="68">
        <f t="shared" si="148"/>
        <v>805457.46000000043</v>
      </c>
    </row>
    <row r="136" spans="1:30" ht="58.5" customHeight="1">
      <c r="A136" s="1"/>
      <c r="B136" s="18"/>
      <c r="C136" s="28">
        <v>4000</v>
      </c>
      <c r="D136" s="33" t="s">
        <v>20</v>
      </c>
      <c r="E136" s="36">
        <f t="shared" si="137"/>
        <v>3200000</v>
      </c>
      <c r="F136" s="29">
        <f t="shared" si="137"/>
        <v>0</v>
      </c>
      <c r="G136" s="29">
        <f t="shared" si="137"/>
        <v>0</v>
      </c>
      <c r="H136" s="29">
        <f t="shared" si="138"/>
        <v>3200000</v>
      </c>
      <c r="I136" s="29">
        <f t="shared" si="139"/>
        <v>0</v>
      </c>
      <c r="J136" s="29">
        <f t="shared" si="139"/>
        <v>0</v>
      </c>
      <c r="K136" s="29">
        <f t="shared" si="139"/>
        <v>0</v>
      </c>
      <c r="L136" s="29">
        <f t="shared" si="140"/>
        <v>0</v>
      </c>
      <c r="M136" s="29">
        <f t="shared" si="141"/>
        <v>0</v>
      </c>
      <c r="N136" s="29">
        <f t="shared" si="141"/>
        <v>0</v>
      </c>
      <c r="O136" s="29">
        <f t="shared" si="141"/>
        <v>0</v>
      </c>
      <c r="P136" s="29">
        <f t="shared" si="142"/>
        <v>0</v>
      </c>
      <c r="Q136" s="29">
        <f t="shared" si="143"/>
        <v>3200000</v>
      </c>
      <c r="R136" s="29">
        <f t="shared" si="143"/>
        <v>0</v>
      </c>
      <c r="S136" s="29">
        <f t="shared" si="143"/>
        <v>0</v>
      </c>
      <c r="T136" s="29">
        <f t="shared" si="144"/>
        <v>3200000</v>
      </c>
      <c r="U136" s="29">
        <f t="shared" si="145"/>
        <v>0</v>
      </c>
      <c r="V136" s="29">
        <f t="shared" si="145"/>
        <v>0</v>
      </c>
      <c r="W136" s="29">
        <f t="shared" si="145"/>
        <v>0</v>
      </c>
      <c r="X136" s="29">
        <f t="shared" si="146"/>
        <v>0</v>
      </c>
      <c r="Y136" s="29">
        <f t="shared" si="147"/>
        <v>0</v>
      </c>
      <c r="Z136" s="29">
        <f t="shared" si="147"/>
        <v>0</v>
      </c>
      <c r="AA136" s="29">
        <f t="shared" si="147"/>
        <v>0</v>
      </c>
      <c r="AB136" s="68">
        <f t="shared" si="148"/>
        <v>0</v>
      </c>
    </row>
    <row r="137" spans="1:30" ht="58.5" customHeight="1">
      <c r="A137" s="1"/>
      <c r="B137" s="18"/>
      <c r="C137" s="28">
        <v>5000</v>
      </c>
      <c r="D137" s="33" t="s">
        <v>21</v>
      </c>
      <c r="E137" s="36">
        <f t="shared" si="137"/>
        <v>66548896.090000004</v>
      </c>
      <c r="F137" s="29">
        <f t="shared" si="137"/>
        <v>31463245.699999999</v>
      </c>
      <c r="G137" s="29">
        <f t="shared" si="137"/>
        <v>3445315.06</v>
      </c>
      <c r="H137" s="29">
        <f t="shared" si="138"/>
        <v>101457456.85000001</v>
      </c>
      <c r="I137" s="29">
        <f t="shared" si="139"/>
        <v>0</v>
      </c>
      <c r="J137" s="29">
        <f t="shared" si="139"/>
        <v>0</v>
      </c>
      <c r="K137" s="29">
        <f t="shared" si="139"/>
        <v>0</v>
      </c>
      <c r="L137" s="29">
        <f t="shared" si="140"/>
        <v>0</v>
      </c>
      <c r="M137" s="29">
        <f t="shared" si="141"/>
        <v>0</v>
      </c>
      <c r="N137" s="29">
        <f t="shared" si="141"/>
        <v>0</v>
      </c>
      <c r="O137" s="29">
        <f t="shared" si="141"/>
        <v>0</v>
      </c>
      <c r="P137" s="29">
        <f t="shared" si="142"/>
        <v>0</v>
      </c>
      <c r="Q137" s="29">
        <f t="shared" si="143"/>
        <v>63943534.810000002</v>
      </c>
      <c r="R137" s="29">
        <f t="shared" si="143"/>
        <v>29495187.789999999</v>
      </c>
      <c r="S137" s="29">
        <f t="shared" si="143"/>
        <v>3445315.06</v>
      </c>
      <c r="T137" s="29">
        <f t="shared" si="144"/>
        <v>96884037.659999996</v>
      </c>
      <c r="U137" s="29">
        <f t="shared" si="145"/>
        <v>0</v>
      </c>
      <c r="V137" s="29">
        <f t="shared" si="145"/>
        <v>0</v>
      </c>
      <c r="W137" s="29">
        <f t="shared" si="145"/>
        <v>0</v>
      </c>
      <c r="X137" s="29">
        <f t="shared" si="146"/>
        <v>0</v>
      </c>
      <c r="Y137" s="29">
        <f t="shared" si="147"/>
        <v>2605361.2799999998</v>
      </c>
      <c r="Z137" s="29">
        <f t="shared" si="147"/>
        <v>1968057.9100000001</v>
      </c>
      <c r="AA137" s="29">
        <f t="shared" si="147"/>
        <v>0</v>
      </c>
      <c r="AB137" s="68">
        <f t="shared" si="148"/>
        <v>4573419.1899999995</v>
      </c>
    </row>
    <row r="138" spans="1:30" ht="58.5" customHeight="1" thickBot="1">
      <c r="A138" s="1"/>
      <c r="B138" s="18"/>
      <c r="C138" s="30">
        <v>6000</v>
      </c>
      <c r="D138" s="34" t="s">
        <v>22</v>
      </c>
      <c r="E138" s="37">
        <f t="shared" si="137"/>
        <v>83828143.040000007</v>
      </c>
      <c r="F138" s="39">
        <f t="shared" si="137"/>
        <v>8320000</v>
      </c>
      <c r="G138" s="39">
        <f t="shared" si="137"/>
        <v>6500000</v>
      </c>
      <c r="H138" s="39">
        <f t="shared" si="138"/>
        <v>98648143.040000007</v>
      </c>
      <c r="I138" s="39">
        <f t="shared" si="139"/>
        <v>0</v>
      </c>
      <c r="J138" s="39">
        <f t="shared" si="139"/>
        <v>0</v>
      </c>
      <c r="K138" s="39">
        <f t="shared" si="139"/>
        <v>0</v>
      </c>
      <c r="L138" s="39">
        <f t="shared" si="140"/>
        <v>0</v>
      </c>
      <c r="M138" s="39">
        <f t="shared" si="141"/>
        <v>0</v>
      </c>
      <c r="N138" s="39">
        <f t="shared" si="141"/>
        <v>0</v>
      </c>
      <c r="O138" s="39">
        <f t="shared" si="141"/>
        <v>0</v>
      </c>
      <c r="P138" s="39">
        <f t="shared" si="142"/>
        <v>0</v>
      </c>
      <c r="Q138" s="39">
        <f t="shared" si="143"/>
        <v>83757797.74000001</v>
      </c>
      <c r="R138" s="39">
        <f t="shared" si="143"/>
        <v>8320000</v>
      </c>
      <c r="S138" s="39">
        <f t="shared" si="143"/>
        <v>6460362.3099999996</v>
      </c>
      <c r="T138" s="39">
        <f t="shared" si="144"/>
        <v>98538160.050000012</v>
      </c>
      <c r="U138" s="39">
        <f t="shared" si="145"/>
        <v>0</v>
      </c>
      <c r="V138" s="39">
        <f t="shared" si="145"/>
        <v>0</v>
      </c>
      <c r="W138" s="39">
        <f t="shared" si="145"/>
        <v>0</v>
      </c>
      <c r="X138" s="39">
        <f t="shared" si="146"/>
        <v>0</v>
      </c>
      <c r="Y138" s="39">
        <f t="shared" si="147"/>
        <v>70345.299999999814</v>
      </c>
      <c r="Z138" s="39">
        <f t="shared" si="147"/>
        <v>0</v>
      </c>
      <c r="AA138" s="39">
        <f t="shared" si="147"/>
        <v>39637.69000000041</v>
      </c>
      <c r="AB138" s="69">
        <f t="shared" si="148"/>
        <v>109982.99000000022</v>
      </c>
    </row>
    <row r="139" spans="1:30" ht="58.5" customHeight="1" thickBot="1">
      <c r="A139" s="1"/>
      <c r="B139" s="18"/>
      <c r="C139" s="18"/>
      <c r="D139" s="31" t="s">
        <v>39</v>
      </c>
      <c r="E139" s="70">
        <f>E133+E134+E135+E136+E137+E138</f>
        <v>212808996.80000001</v>
      </c>
      <c r="F139" s="70">
        <f t="shared" ref="F139:AB139" si="149">F133+F134+F135+F136+F137+F138</f>
        <v>53202249.200000003</v>
      </c>
      <c r="G139" s="70">
        <f t="shared" si="149"/>
        <v>88510323</v>
      </c>
      <c r="H139" s="70">
        <f t="shared" si="149"/>
        <v>354521569</v>
      </c>
      <c r="I139" s="70">
        <f t="shared" si="149"/>
        <v>0</v>
      </c>
      <c r="J139" s="70">
        <f t="shared" si="149"/>
        <v>0</v>
      </c>
      <c r="K139" s="70">
        <f t="shared" si="149"/>
        <v>0</v>
      </c>
      <c r="L139" s="70">
        <f t="shared" si="149"/>
        <v>0</v>
      </c>
      <c r="M139" s="70">
        <f t="shared" si="149"/>
        <v>0</v>
      </c>
      <c r="N139" s="70">
        <f t="shared" si="149"/>
        <v>0</v>
      </c>
      <c r="O139" s="70">
        <f t="shared" si="149"/>
        <v>0</v>
      </c>
      <c r="P139" s="70">
        <f t="shared" si="149"/>
        <v>0</v>
      </c>
      <c r="Q139" s="70">
        <f t="shared" si="149"/>
        <v>207881781.23000002</v>
      </c>
      <c r="R139" s="70">
        <f t="shared" si="149"/>
        <v>51233929.640000001</v>
      </c>
      <c r="S139" s="70">
        <f t="shared" si="149"/>
        <v>82314202.780000001</v>
      </c>
      <c r="T139" s="70">
        <f t="shared" si="149"/>
        <v>341429913.64999998</v>
      </c>
      <c r="U139" s="70">
        <f t="shared" si="149"/>
        <v>0</v>
      </c>
      <c r="V139" s="70">
        <f t="shared" si="149"/>
        <v>0</v>
      </c>
      <c r="W139" s="70">
        <f t="shared" si="149"/>
        <v>0</v>
      </c>
      <c r="X139" s="70">
        <f t="shared" si="149"/>
        <v>0</v>
      </c>
      <c r="Y139" s="70">
        <f t="shared" si="149"/>
        <v>4927215.5699999994</v>
      </c>
      <c r="Z139" s="70">
        <f t="shared" si="149"/>
        <v>1968319.56</v>
      </c>
      <c r="AA139" s="70">
        <f t="shared" si="149"/>
        <v>6196120.2199999988</v>
      </c>
      <c r="AB139" s="70">
        <f t="shared" si="149"/>
        <v>13091655.35</v>
      </c>
    </row>
    <row r="140" spans="1:30" ht="21">
      <c r="A140" s="1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30" ht="30" customHeight="1"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1:30" ht="30" customHeight="1">
      <c r="Y142" s="71"/>
      <c r="Z142" s="71"/>
    </row>
  </sheetData>
  <mergeCells count="38">
    <mergeCell ref="B9:B15"/>
    <mergeCell ref="D1:AA1"/>
    <mergeCell ref="D2:AA2"/>
    <mergeCell ref="D3:AA3"/>
    <mergeCell ref="D4:AA4"/>
    <mergeCell ref="D5:AA5"/>
    <mergeCell ref="B6:B8"/>
    <mergeCell ref="C6:C8"/>
    <mergeCell ref="D6:D8"/>
    <mergeCell ref="E6:AB6"/>
    <mergeCell ref="E7:H7"/>
    <mergeCell ref="I7:L7"/>
    <mergeCell ref="M7:P7"/>
    <mergeCell ref="Q7:T7"/>
    <mergeCell ref="U7:X7"/>
    <mergeCell ref="Y7:AB7"/>
    <mergeCell ref="B93:B99"/>
    <mergeCell ref="B16:B22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M131:P131"/>
    <mergeCell ref="Q131:T131"/>
    <mergeCell ref="U131:X131"/>
    <mergeCell ref="Y131:AB131"/>
    <mergeCell ref="B100:B106"/>
    <mergeCell ref="B107:B113"/>
    <mergeCell ref="B114:B120"/>
    <mergeCell ref="B121:B127"/>
    <mergeCell ref="E131:H131"/>
    <mergeCell ref="I131:L131"/>
  </mergeCells>
  <pageMargins left="0.19" right="0.3" top="0.44" bottom="0.36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144"/>
  <sheetViews>
    <sheetView topLeftCell="B6" zoomScale="40" zoomScaleNormal="40" workbookViewId="0">
      <pane xSplit="3" ySplit="4" topLeftCell="Q118" activePane="bottomRight" state="frozen"/>
      <selection activeCell="B6" sqref="B6"/>
      <selection pane="topRight" activeCell="E6" sqref="E6"/>
      <selection pane="bottomLeft" activeCell="B9" sqref="B9"/>
      <selection pane="bottomRight" activeCell="AA129" sqref="AA129"/>
    </sheetView>
  </sheetViews>
  <sheetFormatPr baseColWidth="10" defaultRowHeight="12.75"/>
  <cols>
    <col min="1" max="2" width="11.42578125" style="65"/>
    <col min="3" max="3" width="14.7109375" style="65" customWidth="1"/>
    <col min="4" max="4" width="87.28515625" style="65" customWidth="1"/>
    <col min="5" max="5" width="33.5703125" style="65" customWidth="1"/>
    <col min="6" max="6" width="31" style="65" customWidth="1"/>
    <col min="7" max="7" width="32.42578125" style="65" customWidth="1"/>
    <col min="8" max="8" width="35.7109375" style="65" customWidth="1"/>
    <col min="9" max="11" width="31" style="65" customWidth="1"/>
    <col min="12" max="12" width="31.28515625" style="65" customWidth="1"/>
    <col min="13" max="15" width="31" style="65" customWidth="1"/>
    <col min="16" max="20" width="34.5703125" style="65" customWidth="1"/>
    <col min="21" max="22" width="31" style="65" customWidth="1"/>
    <col min="23" max="23" width="35.28515625" style="65" customWidth="1"/>
    <col min="24" max="24" width="32.85546875" style="65" customWidth="1"/>
    <col min="25" max="25" width="39.28515625" style="65" customWidth="1"/>
    <col min="26" max="27" width="34.28515625" style="65" customWidth="1"/>
    <col min="28" max="28" width="38.5703125" style="65" customWidth="1"/>
    <col min="29" max="31" width="11.42578125" style="65" customWidth="1"/>
    <col min="32" max="16384" width="11.42578125" style="65"/>
  </cols>
  <sheetData>
    <row r="1" spans="1:28" ht="44.25" customHeight="1">
      <c r="A1" s="1"/>
      <c r="B1" s="1"/>
      <c r="C1" s="1"/>
      <c r="D1" s="204" t="s">
        <v>0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1"/>
    </row>
    <row r="2" spans="1:28" ht="74.25" customHeight="1">
      <c r="A2" s="1"/>
      <c r="B2" s="1"/>
      <c r="C2" s="1"/>
      <c r="D2" s="204" t="s">
        <v>83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1"/>
    </row>
    <row r="3" spans="1:28" ht="44.25" customHeight="1">
      <c r="A3" s="1"/>
      <c r="B3" s="1"/>
      <c r="C3" s="1"/>
      <c r="D3" s="205" t="s">
        <v>1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1"/>
    </row>
    <row r="4" spans="1:28" ht="44.25" customHeight="1">
      <c r="A4" s="1"/>
      <c r="B4" s="1"/>
      <c r="C4" s="1"/>
      <c r="D4" s="204" t="s">
        <v>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1"/>
    </row>
    <row r="5" spans="1:28" ht="33" customHeight="1" thickBot="1">
      <c r="A5" s="1"/>
      <c r="B5" s="1"/>
      <c r="C5" s="1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1"/>
    </row>
    <row r="6" spans="1:28" ht="33" customHeight="1" thickBot="1">
      <c r="A6" s="1"/>
      <c r="B6" s="1"/>
      <c r="C6" s="1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</row>
    <row r="7" spans="1:28" s="66" customFormat="1" ht="47.25" customHeight="1" thickBot="1">
      <c r="A7" s="2"/>
      <c r="B7" s="206" t="s">
        <v>3</v>
      </c>
      <c r="C7" s="206" t="s">
        <v>4</v>
      </c>
      <c r="D7" s="197" t="s">
        <v>5</v>
      </c>
      <c r="E7" s="207" t="s">
        <v>6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</row>
    <row r="8" spans="1:28" s="66" customFormat="1" ht="47.25" customHeight="1" thickBot="1">
      <c r="A8" s="2"/>
      <c r="B8" s="206"/>
      <c r="C8" s="206"/>
      <c r="D8" s="197"/>
      <c r="E8" s="197" t="s">
        <v>7</v>
      </c>
      <c r="F8" s="197"/>
      <c r="G8" s="197"/>
      <c r="H8" s="197"/>
      <c r="I8" s="197" t="s">
        <v>8</v>
      </c>
      <c r="J8" s="197"/>
      <c r="K8" s="197"/>
      <c r="L8" s="197"/>
      <c r="M8" s="197" t="s">
        <v>9</v>
      </c>
      <c r="N8" s="197"/>
      <c r="O8" s="197"/>
      <c r="P8" s="197"/>
      <c r="Q8" s="197" t="s">
        <v>42</v>
      </c>
      <c r="R8" s="197"/>
      <c r="S8" s="197"/>
      <c r="T8" s="197"/>
      <c r="U8" s="197" t="s">
        <v>10</v>
      </c>
      <c r="V8" s="197"/>
      <c r="W8" s="197"/>
      <c r="X8" s="197"/>
      <c r="Y8" s="207" t="s">
        <v>11</v>
      </c>
      <c r="Z8" s="207"/>
      <c r="AA8" s="207"/>
      <c r="AB8" s="207"/>
    </row>
    <row r="9" spans="1:28" s="66" customFormat="1" ht="65.25" customHeight="1" thickBot="1">
      <c r="A9" s="2"/>
      <c r="B9" s="206"/>
      <c r="C9" s="206"/>
      <c r="D9" s="197"/>
      <c r="E9" s="184" t="s">
        <v>12</v>
      </c>
      <c r="F9" s="184" t="s">
        <v>13</v>
      </c>
      <c r="G9" s="184" t="s">
        <v>14</v>
      </c>
      <c r="H9" s="184" t="s">
        <v>15</v>
      </c>
      <c r="I9" s="184" t="s">
        <v>12</v>
      </c>
      <c r="J9" s="184" t="s">
        <v>13</v>
      </c>
      <c r="K9" s="184" t="s">
        <v>14</v>
      </c>
      <c r="L9" s="184" t="s">
        <v>15</v>
      </c>
      <c r="M9" s="184" t="s">
        <v>12</v>
      </c>
      <c r="N9" s="184" t="s">
        <v>13</v>
      </c>
      <c r="O9" s="184" t="s">
        <v>14</v>
      </c>
      <c r="P9" s="184" t="s">
        <v>15</v>
      </c>
      <c r="Q9" s="184" t="s">
        <v>12</v>
      </c>
      <c r="R9" s="184" t="s">
        <v>13</v>
      </c>
      <c r="S9" s="184" t="s">
        <v>14</v>
      </c>
      <c r="T9" s="184" t="s">
        <v>15</v>
      </c>
      <c r="U9" s="184" t="s">
        <v>12</v>
      </c>
      <c r="V9" s="184" t="s">
        <v>13</v>
      </c>
      <c r="W9" s="184" t="s">
        <v>14</v>
      </c>
      <c r="X9" s="184" t="s">
        <v>15</v>
      </c>
      <c r="Y9" s="184" t="s">
        <v>12</v>
      </c>
      <c r="Z9" s="184" t="s">
        <v>13</v>
      </c>
      <c r="AA9" s="184" t="s">
        <v>14</v>
      </c>
      <c r="AB9" s="184" t="s">
        <v>15</v>
      </c>
    </row>
    <row r="10" spans="1:28" ht="64.5" customHeight="1">
      <c r="A10" s="3"/>
      <c r="B10" s="208">
        <v>1</v>
      </c>
      <c r="C10" s="4"/>
      <c r="D10" s="5" t="s">
        <v>16</v>
      </c>
      <c r="E10" s="6">
        <f>SUM(E11:E16)</f>
        <v>0</v>
      </c>
      <c r="F10" s="6">
        <f t="shared" ref="F10:AA10" si="0">SUM(F11:F16)</f>
        <v>0</v>
      </c>
      <c r="G10" s="6">
        <f t="shared" si="0"/>
        <v>7550000</v>
      </c>
      <c r="H10" s="6">
        <f t="shared" si="0"/>
        <v>7550000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>SUM(L11:L16)</f>
        <v>0</v>
      </c>
      <c r="M10" s="6">
        <f>SUM(M11:M16)</f>
        <v>0</v>
      </c>
      <c r="N10" s="6">
        <f t="shared" si="0"/>
        <v>0</v>
      </c>
      <c r="O10" s="6">
        <f t="shared" si="0"/>
        <v>0</v>
      </c>
      <c r="P10" s="6">
        <f>SUM(P11:P16)</f>
        <v>0</v>
      </c>
      <c r="Q10" s="6">
        <f t="shared" si="0"/>
        <v>0</v>
      </c>
      <c r="R10" s="6">
        <f t="shared" si="0"/>
        <v>0</v>
      </c>
      <c r="S10" s="6">
        <f t="shared" si="0"/>
        <v>7496519.4900000002</v>
      </c>
      <c r="T10" s="6">
        <f>SUM(T11:T16)</f>
        <v>7496519.4900000002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>SUM(X11:X16)</f>
        <v>0</v>
      </c>
      <c r="Y10" s="6">
        <f t="shared" si="0"/>
        <v>0</v>
      </c>
      <c r="Z10" s="6">
        <f t="shared" si="0"/>
        <v>0</v>
      </c>
      <c r="AA10" s="6">
        <f t="shared" si="0"/>
        <v>53480.509999999776</v>
      </c>
      <c r="AB10" s="6">
        <f>SUM(AB11:AB16)</f>
        <v>53480.509999999776</v>
      </c>
    </row>
    <row r="11" spans="1:28" ht="49.5" customHeight="1">
      <c r="A11" s="3"/>
      <c r="B11" s="199"/>
      <c r="C11" s="7">
        <v>1000</v>
      </c>
      <c r="D11" s="8" t="s">
        <v>17</v>
      </c>
      <c r="E11" s="9">
        <v>0</v>
      </c>
      <c r="F11" s="9">
        <v>0</v>
      </c>
      <c r="G11" s="9">
        <v>6000000</v>
      </c>
      <c r="H11" s="10">
        <f t="shared" ref="H11:H16" si="1">E11+F11+G11</f>
        <v>6000000</v>
      </c>
      <c r="I11" s="9">
        <v>0</v>
      </c>
      <c r="J11" s="9">
        <v>0</v>
      </c>
      <c r="K11" s="9">
        <v>0</v>
      </c>
      <c r="L11" s="10">
        <f t="shared" ref="L11:L16" si="2">I11+J11+K11</f>
        <v>0</v>
      </c>
      <c r="M11" s="9">
        <v>0</v>
      </c>
      <c r="N11" s="9">
        <v>0</v>
      </c>
      <c r="O11" s="9">
        <v>0</v>
      </c>
      <c r="P11" s="10">
        <f t="shared" ref="P11:P16" si="3">M11+N11+O11</f>
        <v>0</v>
      </c>
      <c r="Q11" s="9">
        <v>0</v>
      </c>
      <c r="R11" s="9">
        <v>0</v>
      </c>
      <c r="S11" s="9">
        <v>5946519.4900000002</v>
      </c>
      <c r="T11" s="10">
        <f t="shared" ref="T11:T16" si="4">Q11+R11+S11</f>
        <v>5946519.4900000002</v>
      </c>
      <c r="U11" s="9">
        <v>0</v>
      </c>
      <c r="V11" s="9">
        <v>0</v>
      </c>
      <c r="W11" s="9">
        <v>0</v>
      </c>
      <c r="X11" s="10">
        <f t="shared" ref="X11:X16" si="5">U11+V11+W11</f>
        <v>0</v>
      </c>
      <c r="Y11" s="9">
        <f t="shared" ref="Y11:AA16" si="6">E11-I11-M11-Q11-U11</f>
        <v>0</v>
      </c>
      <c r="Z11" s="9">
        <f t="shared" si="6"/>
        <v>0</v>
      </c>
      <c r="AA11" s="9">
        <f t="shared" si="6"/>
        <v>53480.509999999776</v>
      </c>
      <c r="AB11" s="10">
        <f t="shared" ref="AB11:AB16" si="7">Y11+Z11+AA11</f>
        <v>53480.509999999776</v>
      </c>
    </row>
    <row r="12" spans="1:28" ht="49.5" customHeight="1">
      <c r="A12" s="3"/>
      <c r="B12" s="199"/>
      <c r="C12" s="7">
        <v>2000</v>
      </c>
      <c r="D12" s="8" t="s">
        <v>18</v>
      </c>
      <c r="E12" s="9">
        <v>0</v>
      </c>
      <c r="F12" s="9">
        <v>0</v>
      </c>
      <c r="G12" s="9">
        <v>0</v>
      </c>
      <c r="H12" s="10">
        <f t="shared" si="1"/>
        <v>0</v>
      </c>
      <c r="I12" s="9">
        <v>0</v>
      </c>
      <c r="J12" s="9">
        <v>0</v>
      </c>
      <c r="K12" s="9">
        <v>0</v>
      </c>
      <c r="L12" s="10">
        <f t="shared" si="2"/>
        <v>0</v>
      </c>
      <c r="M12" s="9">
        <v>0</v>
      </c>
      <c r="N12" s="9">
        <v>0</v>
      </c>
      <c r="O12" s="9">
        <v>0</v>
      </c>
      <c r="P12" s="10">
        <f t="shared" si="3"/>
        <v>0</v>
      </c>
      <c r="Q12" s="9">
        <v>0</v>
      </c>
      <c r="R12" s="9">
        <v>0</v>
      </c>
      <c r="S12" s="9">
        <v>0</v>
      </c>
      <c r="T12" s="10">
        <f t="shared" si="4"/>
        <v>0</v>
      </c>
      <c r="U12" s="9">
        <v>0</v>
      </c>
      <c r="V12" s="9">
        <v>0</v>
      </c>
      <c r="W12" s="9">
        <v>0</v>
      </c>
      <c r="X12" s="10">
        <f t="shared" si="5"/>
        <v>0</v>
      </c>
      <c r="Y12" s="9">
        <f t="shared" si="6"/>
        <v>0</v>
      </c>
      <c r="Z12" s="9">
        <f t="shared" si="6"/>
        <v>0</v>
      </c>
      <c r="AA12" s="9">
        <f t="shared" si="6"/>
        <v>0</v>
      </c>
      <c r="AB12" s="10">
        <f t="shared" si="7"/>
        <v>0</v>
      </c>
    </row>
    <row r="13" spans="1:28" ht="49.5" customHeight="1">
      <c r="A13" s="3"/>
      <c r="B13" s="199"/>
      <c r="C13" s="7">
        <v>3000</v>
      </c>
      <c r="D13" s="8" t="s">
        <v>19</v>
      </c>
      <c r="E13" s="9">
        <v>0</v>
      </c>
      <c r="F13" s="9">
        <v>0</v>
      </c>
      <c r="G13" s="9">
        <v>1550000</v>
      </c>
      <c r="H13" s="10">
        <f t="shared" si="1"/>
        <v>1550000</v>
      </c>
      <c r="I13" s="9">
        <v>0</v>
      </c>
      <c r="J13" s="9">
        <v>0</v>
      </c>
      <c r="K13" s="9">
        <v>0</v>
      </c>
      <c r="L13" s="10">
        <f t="shared" si="2"/>
        <v>0</v>
      </c>
      <c r="M13" s="9">
        <v>0</v>
      </c>
      <c r="N13" s="9">
        <v>0</v>
      </c>
      <c r="O13" s="9">
        <v>0</v>
      </c>
      <c r="P13" s="10">
        <f t="shared" si="3"/>
        <v>0</v>
      </c>
      <c r="Q13" s="9">
        <v>0</v>
      </c>
      <c r="R13" s="9">
        <v>0</v>
      </c>
      <c r="S13" s="9">
        <v>1550000</v>
      </c>
      <c r="T13" s="10">
        <f t="shared" si="4"/>
        <v>1550000</v>
      </c>
      <c r="U13" s="9">
        <v>0</v>
      </c>
      <c r="V13" s="9">
        <v>0</v>
      </c>
      <c r="W13" s="9">
        <v>0</v>
      </c>
      <c r="X13" s="10">
        <f t="shared" si="5"/>
        <v>0</v>
      </c>
      <c r="Y13" s="9">
        <f t="shared" si="6"/>
        <v>0</v>
      </c>
      <c r="Z13" s="9">
        <f t="shared" si="6"/>
        <v>0</v>
      </c>
      <c r="AA13" s="9">
        <f t="shared" si="6"/>
        <v>0</v>
      </c>
      <c r="AB13" s="10">
        <f t="shared" si="7"/>
        <v>0</v>
      </c>
    </row>
    <row r="14" spans="1:28" ht="54.95" customHeight="1">
      <c r="A14" s="3"/>
      <c r="B14" s="199"/>
      <c r="C14" s="7">
        <v>4000</v>
      </c>
      <c r="D14" s="8" t="s">
        <v>20</v>
      </c>
      <c r="E14" s="9">
        <v>0</v>
      </c>
      <c r="F14" s="9">
        <v>0</v>
      </c>
      <c r="G14" s="9">
        <v>0</v>
      </c>
      <c r="H14" s="10">
        <f t="shared" si="1"/>
        <v>0</v>
      </c>
      <c r="I14" s="9">
        <v>0</v>
      </c>
      <c r="J14" s="9">
        <v>0</v>
      </c>
      <c r="K14" s="9">
        <v>0</v>
      </c>
      <c r="L14" s="10">
        <f t="shared" si="2"/>
        <v>0</v>
      </c>
      <c r="M14" s="9">
        <v>0</v>
      </c>
      <c r="N14" s="9">
        <v>0</v>
      </c>
      <c r="O14" s="9">
        <v>0</v>
      </c>
      <c r="P14" s="10">
        <f t="shared" si="3"/>
        <v>0</v>
      </c>
      <c r="Q14" s="9">
        <v>0</v>
      </c>
      <c r="R14" s="9">
        <v>0</v>
      </c>
      <c r="S14" s="9">
        <v>0</v>
      </c>
      <c r="T14" s="10">
        <f t="shared" si="4"/>
        <v>0</v>
      </c>
      <c r="U14" s="9">
        <v>0</v>
      </c>
      <c r="V14" s="9">
        <v>0</v>
      </c>
      <c r="W14" s="9">
        <v>0</v>
      </c>
      <c r="X14" s="10">
        <f t="shared" si="5"/>
        <v>0</v>
      </c>
      <c r="Y14" s="9">
        <f t="shared" si="6"/>
        <v>0</v>
      </c>
      <c r="Z14" s="9">
        <f t="shared" si="6"/>
        <v>0</v>
      </c>
      <c r="AA14" s="9">
        <f t="shared" si="6"/>
        <v>0</v>
      </c>
      <c r="AB14" s="10">
        <f t="shared" si="7"/>
        <v>0</v>
      </c>
    </row>
    <row r="15" spans="1:28" ht="49.5" customHeight="1">
      <c r="A15" s="3"/>
      <c r="B15" s="199"/>
      <c r="C15" s="7">
        <v>5000</v>
      </c>
      <c r="D15" s="8" t="s">
        <v>21</v>
      </c>
      <c r="E15" s="9">
        <v>0</v>
      </c>
      <c r="F15" s="9">
        <v>0</v>
      </c>
      <c r="G15" s="9">
        <v>0</v>
      </c>
      <c r="H15" s="10">
        <f t="shared" si="1"/>
        <v>0</v>
      </c>
      <c r="I15" s="9">
        <v>0</v>
      </c>
      <c r="J15" s="9">
        <v>0</v>
      </c>
      <c r="K15" s="9">
        <v>0</v>
      </c>
      <c r="L15" s="10">
        <f t="shared" si="2"/>
        <v>0</v>
      </c>
      <c r="M15" s="9">
        <v>0</v>
      </c>
      <c r="N15" s="9">
        <v>0</v>
      </c>
      <c r="O15" s="9">
        <v>0</v>
      </c>
      <c r="P15" s="10">
        <f t="shared" si="3"/>
        <v>0</v>
      </c>
      <c r="Q15" s="9">
        <v>0</v>
      </c>
      <c r="R15" s="9">
        <v>0</v>
      </c>
      <c r="S15" s="9">
        <v>0</v>
      </c>
      <c r="T15" s="10">
        <f t="shared" si="4"/>
        <v>0</v>
      </c>
      <c r="U15" s="9">
        <v>0</v>
      </c>
      <c r="V15" s="9">
        <v>0</v>
      </c>
      <c r="W15" s="9">
        <v>0</v>
      </c>
      <c r="X15" s="10">
        <f t="shared" si="5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10">
        <f t="shared" si="7"/>
        <v>0</v>
      </c>
    </row>
    <row r="16" spans="1:28" ht="49.5" customHeight="1">
      <c r="A16" s="3"/>
      <c r="B16" s="200"/>
      <c r="C16" s="7">
        <v>6000</v>
      </c>
      <c r="D16" s="8" t="s">
        <v>22</v>
      </c>
      <c r="E16" s="9">
        <v>0</v>
      </c>
      <c r="F16" s="9">
        <v>0</v>
      </c>
      <c r="G16" s="9">
        <v>0</v>
      </c>
      <c r="H16" s="10">
        <f t="shared" si="1"/>
        <v>0</v>
      </c>
      <c r="I16" s="9">
        <v>0</v>
      </c>
      <c r="J16" s="9">
        <v>0</v>
      </c>
      <c r="K16" s="9">
        <v>0</v>
      </c>
      <c r="L16" s="10">
        <f t="shared" si="2"/>
        <v>0</v>
      </c>
      <c r="M16" s="9">
        <v>0</v>
      </c>
      <c r="N16" s="9">
        <v>0</v>
      </c>
      <c r="O16" s="9">
        <v>0</v>
      </c>
      <c r="P16" s="10">
        <f t="shared" si="3"/>
        <v>0</v>
      </c>
      <c r="Q16" s="9">
        <v>0</v>
      </c>
      <c r="R16" s="9">
        <v>0</v>
      </c>
      <c r="S16" s="9">
        <v>0</v>
      </c>
      <c r="T16" s="10">
        <f t="shared" si="4"/>
        <v>0</v>
      </c>
      <c r="U16" s="9">
        <v>0</v>
      </c>
      <c r="V16" s="9">
        <v>0</v>
      </c>
      <c r="W16" s="9">
        <v>0</v>
      </c>
      <c r="X16" s="10">
        <f t="shared" si="5"/>
        <v>0</v>
      </c>
      <c r="Y16" s="9">
        <f t="shared" si="6"/>
        <v>0</v>
      </c>
      <c r="Z16" s="9">
        <f t="shared" si="6"/>
        <v>0</v>
      </c>
      <c r="AA16" s="9">
        <f t="shared" si="6"/>
        <v>0</v>
      </c>
      <c r="AB16" s="10">
        <f t="shared" si="7"/>
        <v>0</v>
      </c>
    </row>
    <row r="17" spans="1:28" ht="64.5" customHeight="1">
      <c r="A17" s="1"/>
      <c r="B17" s="198">
        <v>2</v>
      </c>
      <c r="C17" s="11"/>
      <c r="D17" s="12" t="s">
        <v>23</v>
      </c>
      <c r="E17" s="6">
        <f>SUM(E18:E23)</f>
        <v>7378465.4400000004</v>
      </c>
      <c r="F17" s="6">
        <f t="shared" ref="F17:AA17" si="8">SUM(F18:F23)</f>
        <v>801831.82</v>
      </c>
      <c r="G17" s="6">
        <f t="shared" si="8"/>
        <v>11682888</v>
      </c>
      <c r="H17" s="6">
        <f t="shared" si="8"/>
        <v>19863185.260000002</v>
      </c>
      <c r="I17" s="6">
        <f t="shared" si="8"/>
        <v>0</v>
      </c>
      <c r="J17" s="6">
        <f t="shared" si="8"/>
        <v>0</v>
      </c>
      <c r="K17" s="6">
        <f t="shared" si="8"/>
        <v>0</v>
      </c>
      <c r="L17" s="6">
        <f>SUM(L18:L23)</f>
        <v>0</v>
      </c>
      <c r="M17" s="6">
        <f t="shared" si="8"/>
        <v>0</v>
      </c>
      <c r="N17" s="6">
        <f t="shared" si="8"/>
        <v>0</v>
      </c>
      <c r="O17" s="6">
        <f t="shared" si="8"/>
        <v>0</v>
      </c>
      <c r="P17" s="6">
        <f>SUM(P18:P23)</f>
        <v>0</v>
      </c>
      <c r="Q17" s="6">
        <f t="shared" si="8"/>
        <v>7378465.4400000004</v>
      </c>
      <c r="R17" s="6">
        <f t="shared" si="8"/>
        <v>801831.82</v>
      </c>
      <c r="S17" s="6">
        <f t="shared" si="8"/>
        <v>11682888</v>
      </c>
      <c r="T17" s="6">
        <f>SUM(T18:T23)</f>
        <v>19863185.260000002</v>
      </c>
      <c r="U17" s="6">
        <f t="shared" si="8"/>
        <v>0</v>
      </c>
      <c r="V17" s="6">
        <f t="shared" si="8"/>
        <v>0</v>
      </c>
      <c r="W17" s="6">
        <f t="shared" si="8"/>
        <v>0</v>
      </c>
      <c r="X17" s="6">
        <f>SUM(X18:X23)</f>
        <v>0</v>
      </c>
      <c r="Y17" s="6">
        <f t="shared" si="8"/>
        <v>0</v>
      </c>
      <c r="Z17" s="6">
        <f t="shared" si="8"/>
        <v>0</v>
      </c>
      <c r="AA17" s="6">
        <f t="shared" si="8"/>
        <v>0</v>
      </c>
      <c r="AB17" s="6">
        <f>SUM(AB18:AB23)</f>
        <v>0</v>
      </c>
    </row>
    <row r="18" spans="1:28" ht="49.5" customHeight="1">
      <c r="A18" s="1"/>
      <c r="B18" s="199"/>
      <c r="C18" s="7">
        <v>1000</v>
      </c>
      <c r="D18" s="8" t="s">
        <v>17</v>
      </c>
      <c r="E18" s="9">
        <v>0</v>
      </c>
      <c r="F18" s="9">
        <v>0</v>
      </c>
      <c r="G18" s="9">
        <v>11682888</v>
      </c>
      <c r="H18" s="10">
        <f t="shared" ref="H18:H23" si="9">E18+F18+G18</f>
        <v>11682888</v>
      </c>
      <c r="I18" s="9">
        <v>0</v>
      </c>
      <c r="J18" s="9">
        <v>0</v>
      </c>
      <c r="K18" s="9">
        <v>0</v>
      </c>
      <c r="L18" s="10">
        <f t="shared" ref="L18:L23" si="10">I18+J18+K18</f>
        <v>0</v>
      </c>
      <c r="M18" s="9">
        <v>0</v>
      </c>
      <c r="N18" s="9">
        <v>0</v>
      </c>
      <c r="O18" s="9">
        <v>0</v>
      </c>
      <c r="P18" s="10">
        <f t="shared" ref="P18:P23" si="11">M18+N18+O18</f>
        <v>0</v>
      </c>
      <c r="Q18" s="9">
        <v>0</v>
      </c>
      <c r="R18" s="9">
        <v>0</v>
      </c>
      <c r="S18" s="9">
        <v>11682888</v>
      </c>
      <c r="T18" s="10">
        <f t="shared" ref="T18:T23" si="12">Q18+R18+S18</f>
        <v>11682888</v>
      </c>
      <c r="U18" s="9">
        <v>0</v>
      </c>
      <c r="V18" s="9">
        <v>0</v>
      </c>
      <c r="W18" s="9">
        <v>0</v>
      </c>
      <c r="X18" s="10">
        <f t="shared" ref="X18:X23" si="13">U18+V18+W18</f>
        <v>0</v>
      </c>
      <c r="Y18" s="9">
        <f t="shared" ref="Y18:AA23" si="14">E18-I18-M18-Q18-U18</f>
        <v>0</v>
      </c>
      <c r="Z18" s="9">
        <f t="shared" si="14"/>
        <v>0</v>
      </c>
      <c r="AA18" s="9">
        <f t="shared" si="14"/>
        <v>0</v>
      </c>
      <c r="AB18" s="10">
        <f t="shared" ref="AB18:AB23" si="15">Y18+Z18+AA18</f>
        <v>0</v>
      </c>
    </row>
    <row r="19" spans="1:28" ht="49.5" customHeight="1">
      <c r="A19" s="1"/>
      <c r="B19" s="199"/>
      <c r="C19" s="7">
        <v>2000</v>
      </c>
      <c r="D19" s="8" t="s">
        <v>18</v>
      </c>
      <c r="E19" s="9">
        <v>0</v>
      </c>
      <c r="F19" s="9">
        <v>0</v>
      </c>
      <c r="G19" s="9">
        <v>0</v>
      </c>
      <c r="H19" s="10">
        <f t="shared" si="9"/>
        <v>0</v>
      </c>
      <c r="I19" s="9">
        <v>0</v>
      </c>
      <c r="J19" s="9">
        <v>0</v>
      </c>
      <c r="K19" s="9">
        <v>0</v>
      </c>
      <c r="L19" s="10">
        <f t="shared" si="10"/>
        <v>0</v>
      </c>
      <c r="M19" s="9">
        <v>0</v>
      </c>
      <c r="N19" s="9">
        <v>0</v>
      </c>
      <c r="O19" s="9">
        <v>0</v>
      </c>
      <c r="P19" s="10">
        <f t="shared" si="11"/>
        <v>0</v>
      </c>
      <c r="Q19" s="9">
        <v>0</v>
      </c>
      <c r="R19" s="9">
        <v>0</v>
      </c>
      <c r="S19" s="9">
        <v>0</v>
      </c>
      <c r="T19" s="10">
        <f t="shared" si="12"/>
        <v>0</v>
      </c>
      <c r="U19" s="9">
        <v>0</v>
      </c>
      <c r="V19" s="9">
        <v>0</v>
      </c>
      <c r="W19" s="9">
        <v>0</v>
      </c>
      <c r="X19" s="10">
        <f t="shared" si="13"/>
        <v>0</v>
      </c>
      <c r="Y19" s="9">
        <f t="shared" si="14"/>
        <v>0</v>
      </c>
      <c r="Z19" s="9">
        <f t="shared" si="14"/>
        <v>0</v>
      </c>
      <c r="AA19" s="9">
        <f t="shared" si="14"/>
        <v>0</v>
      </c>
      <c r="AB19" s="10">
        <f t="shared" si="15"/>
        <v>0</v>
      </c>
    </row>
    <row r="20" spans="1:28" ht="49.5" customHeight="1">
      <c r="A20" s="1"/>
      <c r="B20" s="199"/>
      <c r="C20" s="7">
        <v>3000</v>
      </c>
      <c r="D20" s="8" t="s">
        <v>19</v>
      </c>
      <c r="E20" s="9">
        <v>7378465.4400000004</v>
      </c>
      <c r="F20" s="9">
        <v>801831.82</v>
      </c>
      <c r="G20" s="9">
        <v>0</v>
      </c>
      <c r="H20" s="10">
        <f t="shared" si="9"/>
        <v>8180297.2600000007</v>
      </c>
      <c r="I20" s="9">
        <v>0</v>
      </c>
      <c r="J20" s="9">
        <v>0</v>
      </c>
      <c r="K20" s="9">
        <v>0</v>
      </c>
      <c r="L20" s="10">
        <f t="shared" si="10"/>
        <v>0</v>
      </c>
      <c r="M20" s="9">
        <v>0</v>
      </c>
      <c r="N20" s="9">
        <v>0</v>
      </c>
      <c r="O20" s="9">
        <v>0</v>
      </c>
      <c r="P20" s="10">
        <f t="shared" si="11"/>
        <v>0</v>
      </c>
      <c r="Q20" s="9">
        <v>7378465.4400000004</v>
      </c>
      <c r="R20" s="9">
        <v>801831.82</v>
      </c>
      <c r="S20" s="9">
        <v>0</v>
      </c>
      <c r="T20" s="10">
        <f t="shared" si="12"/>
        <v>8180297.2600000007</v>
      </c>
      <c r="U20" s="9">
        <v>0</v>
      </c>
      <c r="V20" s="9">
        <v>0</v>
      </c>
      <c r="W20" s="9">
        <v>0</v>
      </c>
      <c r="X20" s="10">
        <f t="shared" si="13"/>
        <v>0</v>
      </c>
      <c r="Y20" s="9">
        <f t="shared" si="14"/>
        <v>0</v>
      </c>
      <c r="Z20" s="9">
        <f t="shared" si="14"/>
        <v>0</v>
      </c>
      <c r="AA20" s="9">
        <f t="shared" si="14"/>
        <v>0</v>
      </c>
      <c r="AB20" s="10">
        <f t="shared" si="15"/>
        <v>0</v>
      </c>
    </row>
    <row r="21" spans="1:28" ht="54.95" customHeight="1">
      <c r="A21" s="1"/>
      <c r="B21" s="199"/>
      <c r="C21" s="7">
        <v>4000</v>
      </c>
      <c r="D21" s="8" t="s">
        <v>20</v>
      </c>
      <c r="E21" s="9">
        <v>0</v>
      </c>
      <c r="F21" s="9">
        <v>0</v>
      </c>
      <c r="G21" s="9">
        <v>0</v>
      </c>
      <c r="H21" s="10">
        <f t="shared" si="9"/>
        <v>0</v>
      </c>
      <c r="I21" s="9">
        <v>0</v>
      </c>
      <c r="J21" s="9">
        <v>0</v>
      </c>
      <c r="K21" s="9">
        <v>0</v>
      </c>
      <c r="L21" s="10">
        <f t="shared" si="10"/>
        <v>0</v>
      </c>
      <c r="M21" s="9">
        <v>0</v>
      </c>
      <c r="N21" s="9">
        <v>0</v>
      </c>
      <c r="O21" s="9">
        <v>0</v>
      </c>
      <c r="P21" s="10">
        <f t="shared" si="11"/>
        <v>0</v>
      </c>
      <c r="Q21" s="9">
        <v>0</v>
      </c>
      <c r="R21" s="9">
        <v>0</v>
      </c>
      <c r="S21" s="9">
        <v>0</v>
      </c>
      <c r="T21" s="10">
        <f t="shared" si="12"/>
        <v>0</v>
      </c>
      <c r="U21" s="9">
        <v>0</v>
      </c>
      <c r="V21" s="9">
        <v>0</v>
      </c>
      <c r="W21" s="9">
        <v>0</v>
      </c>
      <c r="X21" s="10">
        <f t="shared" si="13"/>
        <v>0</v>
      </c>
      <c r="Y21" s="9">
        <f t="shared" si="14"/>
        <v>0</v>
      </c>
      <c r="Z21" s="9">
        <f t="shared" si="14"/>
        <v>0</v>
      </c>
      <c r="AA21" s="9">
        <f t="shared" si="14"/>
        <v>0</v>
      </c>
      <c r="AB21" s="10">
        <f t="shared" si="15"/>
        <v>0</v>
      </c>
    </row>
    <row r="22" spans="1:28" ht="49.5" customHeight="1">
      <c r="A22" s="1"/>
      <c r="B22" s="199"/>
      <c r="C22" s="7">
        <v>5000</v>
      </c>
      <c r="D22" s="8" t="s">
        <v>21</v>
      </c>
      <c r="E22" s="9">
        <v>0</v>
      </c>
      <c r="F22" s="9">
        <v>0</v>
      </c>
      <c r="G22" s="9">
        <v>0</v>
      </c>
      <c r="H22" s="10">
        <f t="shared" si="9"/>
        <v>0</v>
      </c>
      <c r="I22" s="9">
        <v>0</v>
      </c>
      <c r="J22" s="9">
        <v>0</v>
      </c>
      <c r="K22" s="9">
        <v>0</v>
      </c>
      <c r="L22" s="10">
        <f t="shared" si="10"/>
        <v>0</v>
      </c>
      <c r="M22" s="9">
        <v>0</v>
      </c>
      <c r="N22" s="9">
        <v>0</v>
      </c>
      <c r="O22" s="9">
        <v>0</v>
      </c>
      <c r="P22" s="10">
        <f t="shared" si="11"/>
        <v>0</v>
      </c>
      <c r="Q22" s="9">
        <v>0</v>
      </c>
      <c r="R22" s="9">
        <v>0</v>
      </c>
      <c r="S22" s="9">
        <v>0</v>
      </c>
      <c r="T22" s="10">
        <f t="shared" si="12"/>
        <v>0</v>
      </c>
      <c r="U22" s="9">
        <v>0</v>
      </c>
      <c r="V22" s="9">
        <v>0</v>
      </c>
      <c r="W22" s="9">
        <v>0</v>
      </c>
      <c r="X22" s="10">
        <f t="shared" si="13"/>
        <v>0</v>
      </c>
      <c r="Y22" s="9">
        <f t="shared" si="14"/>
        <v>0</v>
      </c>
      <c r="Z22" s="9">
        <f t="shared" si="14"/>
        <v>0</v>
      </c>
      <c r="AA22" s="9">
        <f t="shared" si="14"/>
        <v>0</v>
      </c>
      <c r="AB22" s="10">
        <f t="shared" si="15"/>
        <v>0</v>
      </c>
    </row>
    <row r="23" spans="1:28" ht="49.5" customHeight="1">
      <c r="A23" s="1"/>
      <c r="B23" s="200"/>
      <c r="C23" s="7">
        <v>6000</v>
      </c>
      <c r="D23" s="8" t="s">
        <v>22</v>
      </c>
      <c r="E23" s="9">
        <v>0</v>
      </c>
      <c r="F23" s="9">
        <v>0</v>
      </c>
      <c r="G23" s="9">
        <v>0</v>
      </c>
      <c r="H23" s="10">
        <f t="shared" si="9"/>
        <v>0</v>
      </c>
      <c r="I23" s="9">
        <v>0</v>
      </c>
      <c r="J23" s="9">
        <v>0</v>
      </c>
      <c r="K23" s="9">
        <v>0</v>
      </c>
      <c r="L23" s="10">
        <f t="shared" si="10"/>
        <v>0</v>
      </c>
      <c r="M23" s="9">
        <v>0</v>
      </c>
      <c r="N23" s="9">
        <v>0</v>
      </c>
      <c r="O23" s="9">
        <v>0</v>
      </c>
      <c r="P23" s="10">
        <f t="shared" si="11"/>
        <v>0</v>
      </c>
      <c r="Q23" s="9">
        <v>0</v>
      </c>
      <c r="R23" s="9">
        <v>0</v>
      </c>
      <c r="S23" s="9">
        <v>0</v>
      </c>
      <c r="T23" s="10">
        <f t="shared" si="12"/>
        <v>0</v>
      </c>
      <c r="U23" s="9">
        <v>0</v>
      </c>
      <c r="V23" s="9">
        <v>0</v>
      </c>
      <c r="W23" s="9">
        <v>0</v>
      </c>
      <c r="X23" s="10">
        <f t="shared" si="13"/>
        <v>0</v>
      </c>
      <c r="Y23" s="9">
        <f t="shared" si="14"/>
        <v>0</v>
      </c>
      <c r="Z23" s="9">
        <f t="shared" si="14"/>
        <v>0</v>
      </c>
      <c r="AA23" s="9">
        <f t="shared" si="14"/>
        <v>0</v>
      </c>
      <c r="AB23" s="10">
        <f t="shared" si="15"/>
        <v>0</v>
      </c>
    </row>
    <row r="24" spans="1:28" ht="64.5" customHeight="1">
      <c r="A24" s="1"/>
      <c r="B24" s="198">
        <v>3</v>
      </c>
      <c r="C24" s="11"/>
      <c r="D24" s="12" t="s">
        <v>24</v>
      </c>
      <c r="E24" s="6">
        <f>SUM(E25:E30)</f>
        <v>10879439</v>
      </c>
      <c r="F24" s="6">
        <f t="shared" ref="F24:AA24" si="16">SUM(F25:F30)</f>
        <v>0</v>
      </c>
      <c r="G24" s="6">
        <f t="shared" si="16"/>
        <v>2571072.5499999998</v>
      </c>
      <c r="H24" s="6">
        <f>SUM(H25:H30)</f>
        <v>13450511.550000001</v>
      </c>
      <c r="I24" s="6">
        <f t="shared" si="16"/>
        <v>0</v>
      </c>
      <c r="J24" s="6">
        <f t="shared" si="16"/>
        <v>0</v>
      </c>
      <c r="K24" s="6">
        <f t="shared" si="16"/>
        <v>0</v>
      </c>
      <c r="L24" s="6">
        <f>SUM(L25:L30)</f>
        <v>0</v>
      </c>
      <c r="M24" s="6">
        <f t="shared" si="16"/>
        <v>0</v>
      </c>
      <c r="N24" s="6">
        <f t="shared" si="16"/>
        <v>0</v>
      </c>
      <c r="O24" s="6">
        <f t="shared" si="16"/>
        <v>0</v>
      </c>
      <c r="P24" s="6">
        <f>SUM(P25:P30)</f>
        <v>0</v>
      </c>
      <c r="Q24" s="6">
        <f t="shared" si="16"/>
        <v>9497010.120000001</v>
      </c>
      <c r="R24" s="6">
        <f t="shared" si="16"/>
        <v>0</v>
      </c>
      <c r="S24" s="6">
        <f t="shared" si="16"/>
        <v>2565401.64</v>
      </c>
      <c r="T24" s="6">
        <f>SUM(T25:T30)</f>
        <v>12062411.76</v>
      </c>
      <c r="U24" s="6">
        <f t="shared" si="16"/>
        <v>0</v>
      </c>
      <c r="V24" s="6">
        <f t="shared" si="16"/>
        <v>0</v>
      </c>
      <c r="W24" s="6">
        <f t="shared" si="16"/>
        <v>0</v>
      </c>
      <c r="X24" s="6">
        <f>SUM(X25:X30)</f>
        <v>0</v>
      </c>
      <c r="Y24" s="6">
        <f t="shared" si="16"/>
        <v>1382428.88</v>
      </c>
      <c r="Z24" s="6">
        <f t="shared" si="16"/>
        <v>0</v>
      </c>
      <c r="AA24" s="6">
        <f t="shared" si="16"/>
        <v>5670.9099999996834</v>
      </c>
      <c r="AB24" s="6">
        <f>SUM(AB25:AB30)</f>
        <v>1388099.7899999996</v>
      </c>
    </row>
    <row r="25" spans="1:28" ht="49.5" customHeight="1">
      <c r="A25" s="1"/>
      <c r="B25" s="199"/>
      <c r="C25" s="7">
        <v>1000</v>
      </c>
      <c r="D25" s="8" t="s">
        <v>17</v>
      </c>
      <c r="E25" s="9">
        <v>0</v>
      </c>
      <c r="F25" s="9">
        <v>0</v>
      </c>
      <c r="G25" s="9">
        <v>2571072.5499999998</v>
      </c>
      <c r="H25" s="10">
        <f t="shared" ref="H25:H30" si="17">E25+F25+G25</f>
        <v>2571072.5499999998</v>
      </c>
      <c r="I25" s="9">
        <v>0</v>
      </c>
      <c r="J25" s="9">
        <v>0</v>
      </c>
      <c r="K25" s="9">
        <v>0</v>
      </c>
      <c r="L25" s="10">
        <f t="shared" ref="L25:L30" si="18">I25+J25+K25</f>
        <v>0</v>
      </c>
      <c r="M25" s="9">
        <v>0</v>
      </c>
      <c r="N25" s="9">
        <v>0</v>
      </c>
      <c r="O25" s="9">
        <v>0</v>
      </c>
      <c r="P25" s="10">
        <f t="shared" ref="P25:P30" si="19">M25+N25+O25</f>
        <v>0</v>
      </c>
      <c r="Q25" s="9">
        <v>0</v>
      </c>
      <c r="R25" s="9">
        <v>0</v>
      </c>
      <c r="S25" s="9">
        <v>2565401.64</v>
      </c>
      <c r="T25" s="10">
        <f t="shared" ref="T25:T30" si="20">Q25+R25+S25</f>
        <v>2565401.64</v>
      </c>
      <c r="U25" s="9">
        <v>0</v>
      </c>
      <c r="V25" s="9">
        <v>0</v>
      </c>
      <c r="W25" s="9">
        <v>0</v>
      </c>
      <c r="X25" s="10">
        <f t="shared" ref="X25:X30" si="21">U25+V25+W25</f>
        <v>0</v>
      </c>
      <c r="Y25" s="9">
        <f t="shared" ref="Y25:AA30" si="22">E25-I25-M25-Q25-U25</f>
        <v>0</v>
      </c>
      <c r="Z25" s="9">
        <f t="shared" si="22"/>
        <v>0</v>
      </c>
      <c r="AA25" s="9">
        <f t="shared" si="22"/>
        <v>5670.9099999996834</v>
      </c>
      <c r="AB25" s="10">
        <f t="shared" ref="AB25:AB30" si="23">Y25+Z25+AA25</f>
        <v>5670.9099999996834</v>
      </c>
    </row>
    <row r="26" spans="1:28" ht="49.5" customHeight="1">
      <c r="A26" s="1"/>
      <c r="B26" s="199"/>
      <c r="C26" s="7">
        <v>2000</v>
      </c>
      <c r="D26" s="8" t="s">
        <v>18</v>
      </c>
      <c r="E26" s="9">
        <v>0</v>
      </c>
      <c r="F26" s="9">
        <v>0</v>
      </c>
      <c r="G26" s="9">
        <v>0</v>
      </c>
      <c r="H26" s="10">
        <f t="shared" si="17"/>
        <v>0</v>
      </c>
      <c r="I26" s="9">
        <v>0</v>
      </c>
      <c r="J26" s="9">
        <v>0</v>
      </c>
      <c r="K26" s="9">
        <v>0</v>
      </c>
      <c r="L26" s="10">
        <f t="shared" si="18"/>
        <v>0</v>
      </c>
      <c r="M26" s="9">
        <v>0</v>
      </c>
      <c r="N26" s="9">
        <v>0</v>
      </c>
      <c r="O26" s="9">
        <v>0</v>
      </c>
      <c r="P26" s="10">
        <f t="shared" si="19"/>
        <v>0</v>
      </c>
      <c r="Q26" s="9">
        <v>0</v>
      </c>
      <c r="R26" s="9">
        <v>0</v>
      </c>
      <c r="S26" s="9">
        <v>0</v>
      </c>
      <c r="T26" s="10">
        <f t="shared" si="20"/>
        <v>0</v>
      </c>
      <c r="U26" s="9">
        <v>0</v>
      </c>
      <c r="V26" s="9">
        <v>0</v>
      </c>
      <c r="W26" s="9">
        <v>0</v>
      </c>
      <c r="X26" s="10">
        <f t="shared" si="21"/>
        <v>0</v>
      </c>
      <c r="Y26" s="9">
        <f t="shared" si="22"/>
        <v>0</v>
      </c>
      <c r="Z26" s="9">
        <f t="shared" si="22"/>
        <v>0</v>
      </c>
      <c r="AA26" s="9">
        <f t="shared" si="22"/>
        <v>0</v>
      </c>
      <c r="AB26" s="10">
        <f t="shared" si="23"/>
        <v>0</v>
      </c>
    </row>
    <row r="27" spans="1:28" ht="49.5" customHeight="1">
      <c r="A27" s="1"/>
      <c r="B27" s="199"/>
      <c r="C27" s="7">
        <v>3000</v>
      </c>
      <c r="D27" s="8" t="s">
        <v>19</v>
      </c>
      <c r="E27" s="9">
        <v>4112500</v>
      </c>
      <c r="F27" s="9">
        <v>0</v>
      </c>
      <c r="G27" s="9">
        <v>0</v>
      </c>
      <c r="H27" s="10">
        <f t="shared" si="17"/>
        <v>4112500</v>
      </c>
      <c r="I27" s="9">
        <v>0</v>
      </c>
      <c r="J27" s="9">
        <v>0</v>
      </c>
      <c r="K27" s="9">
        <v>0</v>
      </c>
      <c r="L27" s="10">
        <f t="shared" si="18"/>
        <v>0</v>
      </c>
      <c r="M27" s="9">
        <v>0</v>
      </c>
      <c r="N27" s="9">
        <v>0</v>
      </c>
      <c r="O27" s="9">
        <v>0</v>
      </c>
      <c r="P27" s="10">
        <f t="shared" si="19"/>
        <v>0</v>
      </c>
      <c r="Q27" s="9">
        <v>4026071.12</v>
      </c>
      <c r="R27" s="9">
        <v>0</v>
      </c>
      <c r="S27" s="9">
        <v>0</v>
      </c>
      <c r="T27" s="10">
        <f t="shared" si="20"/>
        <v>4026071.12</v>
      </c>
      <c r="U27" s="9">
        <v>0</v>
      </c>
      <c r="V27" s="9">
        <v>0</v>
      </c>
      <c r="W27" s="9">
        <v>0</v>
      </c>
      <c r="X27" s="10">
        <f t="shared" si="21"/>
        <v>0</v>
      </c>
      <c r="Y27" s="9">
        <f t="shared" si="22"/>
        <v>86428.879999999888</v>
      </c>
      <c r="Z27" s="9">
        <f t="shared" si="22"/>
        <v>0</v>
      </c>
      <c r="AA27" s="9">
        <f t="shared" si="22"/>
        <v>0</v>
      </c>
      <c r="AB27" s="10">
        <f t="shared" si="23"/>
        <v>86428.879999999888</v>
      </c>
    </row>
    <row r="28" spans="1:28" ht="54.95" customHeight="1">
      <c r="A28" s="1"/>
      <c r="B28" s="199"/>
      <c r="C28" s="7">
        <v>4000</v>
      </c>
      <c r="D28" s="8" t="s">
        <v>20</v>
      </c>
      <c r="E28" s="9">
        <v>6048000</v>
      </c>
      <c r="F28" s="9">
        <v>0</v>
      </c>
      <c r="G28" s="9">
        <v>0</v>
      </c>
      <c r="H28" s="10">
        <f t="shared" si="17"/>
        <v>6048000</v>
      </c>
      <c r="I28" s="9">
        <v>0</v>
      </c>
      <c r="J28" s="9">
        <v>0</v>
      </c>
      <c r="K28" s="9">
        <v>0</v>
      </c>
      <c r="L28" s="10">
        <f t="shared" si="18"/>
        <v>0</v>
      </c>
      <c r="M28" s="9">
        <v>0</v>
      </c>
      <c r="N28" s="9">
        <v>0</v>
      </c>
      <c r="O28" s="9">
        <v>0</v>
      </c>
      <c r="P28" s="10">
        <f t="shared" si="19"/>
        <v>0</v>
      </c>
      <c r="Q28" s="9">
        <v>4752000</v>
      </c>
      <c r="R28" s="9">
        <v>0</v>
      </c>
      <c r="S28" s="9">
        <v>0</v>
      </c>
      <c r="T28" s="10">
        <f t="shared" si="20"/>
        <v>4752000</v>
      </c>
      <c r="U28" s="9">
        <v>0</v>
      </c>
      <c r="V28" s="9">
        <v>0</v>
      </c>
      <c r="W28" s="9">
        <v>0</v>
      </c>
      <c r="X28" s="10">
        <f t="shared" si="21"/>
        <v>0</v>
      </c>
      <c r="Y28" s="9">
        <f>E28-I28-M28-Q28-U28</f>
        <v>1296000</v>
      </c>
      <c r="Z28" s="9">
        <f t="shared" si="22"/>
        <v>0</v>
      </c>
      <c r="AA28" s="9">
        <f t="shared" si="22"/>
        <v>0</v>
      </c>
      <c r="AB28" s="10">
        <f t="shared" si="23"/>
        <v>1296000</v>
      </c>
    </row>
    <row r="29" spans="1:28" ht="49.5" customHeight="1">
      <c r="A29" s="1"/>
      <c r="B29" s="199"/>
      <c r="C29" s="7">
        <v>5000</v>
      </c>
      <c r="D29" s="8" t="s">
        <v>21</v>
      </c>
      <c r="E29" s="9">
        <v>718939</v>
      </c>
      <c r="F29" s="9">
        <v>0</v>
      </c>
      <c r="G29" s="9">
        <v>0</v>
      </c>
      <c r="H29" s="10">
        <f t="shared" si="17"/>
        <v>718939</v>
      </c>
      <c r="I29" s="9">
        <v>0</v>
      </c>
      <c r="J29" s="9">
        <v>0</v>
      </c>
      <c r="K29" s="9">
        <v>0</v>
      </c>
      <c r="L29" s="10">
        <f t="shared" si="18"/>
        <v>0</v>
      </c>
      <c r="M29" s="9">
        <v>0</v>
      </c>
      <c r="N29" s="9">
        <v>0</v>
      </c>
      <c r="O29" s="9">
        <v>0</v>
      </c>
      <c r="P29" s="10">
        <f t="shared" si="19"/>
        <v>0</v>
      </c>
      <c r="Q29" s="9">
        <v>718939</v>
      </c>
      <c r="R29" s="9">
        <v>0</v>
      </c>
      <c r="S29" s="9">
        <v>0</v>
      </c>
      <c r="T29" s="10">
        <f t="shared" si="20"/>
        <v>718939</v>
      </c>
      <c r="U29" s="9">
        <v>0</v>
      </c>
      <c r="V29" s="9">
        <v>0</v>
      </c>
      <c r="W29" s="9">
        <v>0</v>
      </c>
      <c r="X29" s="10">
        <f t="shared" si="21"/>
        <v>0</v>
      </c>
      <c r="Y29" s="9">
        <f t="shared" si="22"/>
        <v>0</v>
      </c>
      <c r="Z29" s="9">
        <f t="shared" si="22"/>
        <v>0</v>
      </c>
      <c r="AA29" s="9">
        <f t="shared" si="22"/>
        <v>0</v>
      </c>
      <c r="AB29" s="10">
        <f t="shared" si="23"/>
        <v>0</v>
      </c>
    </row>
    <row r="30" spans="1:28" ht="49.5" customHeight="1">
      <c r="A30" s="1"/>
      <c r="B30" s="200"/>
      <c r="C30" s="7">
        <v>6000</v>
      </c>
      <c r="D30" s="8" t="s">
        <v>22</v>
      </c>
      <c r="E30" s="9">
        <v>0</v>
      </c>
      <c r="F30" s="9">
        <v>0</v>
      </c>
      <c r="G30" s="9">
        <v>0</v>
      </c>
      <c r="H30" s="10">
        <f t="shared" si="17"/>
        <v>0</v>
      </c>
      <c r="I30" s="9">
        <v>0</v>
      </c>
      <c r="J30" s="9">
        <v>0</v>
      </c>
      <c r="K30" s="9">
        <v>0</v>
      </c>
      <c r="L30" s="10">
        <f t="shared" si="18"/>
        <v>0</v>
      </c>
      <c r="M30" s="9">
        <v>0</v>
      </c>
      <c r="N30" s="9">
        <v>0</v>
      </c>
      <c r="O30" s="9">
        <v>0</v>
      </c>
      <c r="P30" s="10">
        <f t="shared" si="19"/>
        <v>0</v>
      </c>
      <c r="Q30" s="9">
        <v>0</v>
      </c>
      <c r="R30" s="9">
        <v>0</v>
      </c>
      <c r="S30" s="9">
        <v>0</v>
      </c>
      <c r="T30" s="10">
        <f t="shared" si="20"/>
        <v>0</v>
      </c>
      <c r="U30" s="9">
        <v>0</v>
      </c>
      <c r="V30" s="9">
        <v>0</v>
      </c>
      <c r="W30" s="9">
        <v>0</v>
      </c>
      <c r="X30" s="10">
        <f t="shared" si="21"/>
        <v>0</v>
      </c>
      <c r="Y30" s="9">
        <f t="shared" si="22"/>
        <v>0</v>
      </c>
      <c r="Z30" s="9">
        <f t="shared" si="22"/>
        <v>0</v>
      </c>
      <c r="AA30" s="9">
        <f t="shared" si="22"/>
        <v>0</v>
      </c>
      <c r="AB30" s="10">
        <f t="shared" si="23"/>
        <v>0</v>
      </c>
    </row>
    <row r="31" spans="1:28" ht="64.5" customHeight="1">
      <c r="A31" s="1"/>
      <c r="B31" s="198">
        <v>4</v>
      </c>
      <c r="C31" s="11"/>
      <c r="D31" s="12" t="s">
        <v>25</v>
      </c>
      <c r="E31" s="6">
        <f>SUM(E32:E37)</f>
        <v>32415120.699999999</v>
      </c>
      <c r="F31" s="6">
        <f t="shared" ref="F31:AA31" si="24">SUM(F32:F37)</f>
        <v>0</v>
      </c>
      <c r="G31" s="6">
        <f t="shared" si="24"/>
        <v>0</v>
      </c>
      <c r="H31" s="6">
        <f t="shared" si="24"/>
        <v>32415120.699999999</v>
      </c>
      <c r="I31" s="6">
        <f t="shared" si="24"/>
        <v>0</v>
      </c>
      <c r="J31" s="6">
        <f t="shared" si="24"/>
        <v>0</v>
      </c>
      <c r="K31" s="6">
        <f t="shared" si="24"/>
        <v>0</v>
      </c>
      <c r="L31" s="6">
        <f>SUM(L32:L37)</f>
        <v>0</v>
      </c>
      <c r="M31" s="6">
        <f t="shared" si="24"/>
        <v>0</v>
      </c>
      <c r="N31" s="6">
        <f t="shared" si="24"/>
        <v>0</v>
      </c>
      <c r="O31" s="6">
        <f t="shared" si="24"/>
        <v>0</v>
      </c>
      <c r="P31" s="6">
        <f>SUM(P32:P37)</f>
        <v>0</v>
      </c>
      <c r="Q31" s="6">
        <f t="shared" si="24"/>
        <v>32415120.699999999</v>
      </c>
      <c r="R31" s="6">
        <f t="shared" si="24"/>
        <v>0</v>
      </c>
      <c r="S31" s="6">
        <f t="shared" si="24"/>
        <v>0</v>
      </c>
      <c r="T31" s="6">
        <f>SUM(T32:T37)</f>
        <v>32415120.699999999</v>
      </c>
      <c r="U31" s="6">
        <f t="shared" si="24"/>
        <v>0</v>
      </c>
      <c r="V31" s="6">
        <f t="shared" si="24"/>
        <v>0</v>
      </c>
      <c r="W31" s="6">
        <f t="shared" si="24"/>
        <v>0</v>
      </c>
      <c r="X31" s="6">
        <f>SUM(X32:X37)</f>
        <v>0</v>
      </c>
      <c r="Y31" s="6">
        <f t="shared" si="24"/>
        <v>0</v>
      </c>
      <c r="Z31" s="6">
        <f t="shared" si="24"/>
        <v>0</v>
      </c>
      <c r="AA31" s="6">
        <f t="shared" si="24"/>
        <v>0</v>
      </c>
      <c r="AB31" s="6">
        <f>SUM(AB32:AB37)</f>
        <v>0</v>
      </c>
    </row>
    <row r="32" spans="1:28" ht="49.5" customHeight="1">
      <c r="A32" s="1"/>
      <c r="B32" s="199"/>
      <c r="C32" s="7">
        <v>1000</v>
      </c>
      <c r="D32" s="8" t="s">
        <v>17</v>
      </c>
      <c r="E32" s="9">
        <v>0</v>
      </c>
      <c r="F32" s="9">
        <v>0</v>
      </c>
      <c r="G32" s="9">
        <v>0</v>
      </c>
      <c r="H32" s="10">
        <f t="shared" ref="H32:H37" si="25">E32+F32+G32</f>
        <v>0</v>
      </c>
      <c r="I32" s="9">
        <v>0</v>
      </c>
      <c r="J32" s="9">
        <v>0</v>
      </c>
      <c r="K32" s="9">
        <v>0</v>
      </c>
      <c r="L32" s="10">
        <f t="shared" ref="L32:L37" si="26">I32+J32+K32</f>
        <v>0</v>
      </c>
      <c r="M32" s="9">
        <v>0</v>
      </c>
      <c r="N32" s="9">
        <v>0</v>
      </c>
      <c r="O32" s="9">
        <v>0</v>
      </c>
      <c r="P32" s="10">
        <f t="shared" ref="P32:P37" si="27">M32+N32+O32</f>
        <v>0</v>
      </c>
      <c r="Q32" s="9">
        <v>0</v>
      </c>
      <c r="R32" s="9">
        <v>0</v>
      </c>
      <c r="S32" s="9">
        <v>0</v>
      </c>
      <c r="T32" s="10">
        <f t="shared" ref="T32:T37" si="28">Q32+R32+S32</f>
        <v>0</v>
      </c>
      <c r="U32" s="9">
        <v>0</v>
      </c>
      <c r="V32" s="9">
        <v>0</v>
      </c>
      <c r="W32" s="9">
        <v>0</v>
      </c>
      <c r="X32" s="10">
        <f t="shared" ref="X32:X37" si="29">U32+V32+W32</f>
        <v>0</v>
      </c>
      <c r="Y32" s="9">
        <f t="shared" ref="Y32:AA37" si="30">E32-I32-M32-Q32-U32</f>
        <v>0</v>
      </c>
      <c r="Z32" s="9">
        <f t="shared" si="30"/>
        <v>0</v>
      </c>
      <c r="AA32" s="9">
        <f t="shared" si="30"/>
        <v>0</v>
      </c>
      <c r="AB32" s="10">
        <f t="shared" ref="AB32:AB37" si="31">Y32+Z32+AA32</f>
        <v>0</v>
      </c>
    </row>
    <row r="33" spans="1:28" ht="49.5" customHeight="1">
      <c r="A33" s="1"/>
      <c r="B33" s="199"/>
      <c r="C33" s="7">
        <v>2000</v>
      </c>
      <c r="D33" s="8" t="s">
        <v>18</v>
      </c>
      <c r="E33" s="9">
        <v>0</v>
      </c>
      <c r="F33" s="9">
        <v>0</v>
      </c>
      <c r="G33" s="9">
        <v>0</v>
      </c>
      <c r="H33" s="10">
        <f t="shared" si="25"/>
        <v>0</v>
      </c>
      <c r="I33" s="9">
        <v>0</v>
      </c>
      <c r="J33" s="9">
        <v>0</v>
      </c>
      <c r="K33" s="9">
        <v>0</v>
      </c>
      <c r="L33" s="10">
        <f t="shared" si="26"/>
        <v>0</v>
      </c>
      <c r="M33" s="9">
        <v>0</v>
      </c>
      <c r="N33" s="9">
        <v>0</v>
      </c>
      <c r="O33" s="9">
        <v>0</v>
      </c>
      <c r="P33" s="10">
        <f t="shared" si="27"/>
        <v>0</v>
      </c>
      <c r="Q33" s="9">
        <v>0</v>
      </c>
      <c r="R33" s="9">
        <v>0</v>
      </c>
      <c r="S33" s="9">
        <v>0</v>
      </c>
      <c r="T33" s="10">
        <f t="shared" si="28"/>
        <v>0</v>
      </c>
      <c r="U33" s="9">
        <v>0</v>
      </c>
      <c r="V33" s="9">
        <v>0</v>
      </c>
      <c r="W33" s="9">
        <v>0</v>
      </c>
      <c r="X33" s="10">
        <f t="shared" si="29"/>
        <v>0</v>
      </c>
      <c r="Y33" s="9">
        <f t="shared" si="30"/>
        <v>0</v>
      </c>
      <c r="Z33" s="9">
        <f t="shared" si="30"/>
        <v>0</v>
      </c>
      <c r="AA33" s="9">
        <f t="shared" si="30"/>
        <v>0</v>
      </c>
      <c r="AB33" s="10">
        <f t="shared" si="31"/>
        <v>0</v>
      </c>
    </row>
    <row r="34" spans="1:28" ht="49.5" customHeight="1">
      <c r="A34" s="1"/>
      <c r="B34" s="199"/>
      <c r="C34" s="7">
        <v>3000</v>
      </c>
      <c r="D34" s="8" t="s">
        <v>19</v>
      </c>
      <c r="E34" s="9">
        <v>0</v>
      </c>
      <c r="F34" s="9">
        <v>0</v>
      </c>
      <c r="G34" s="9">
        <v>0</v>
      </c>
      <c r="H34" s="10">
        <f t="shared" si="25"/>
        <v>0</v>
      </c>
      <c r="I34" s="9">
        <v>0</v>
      </c>
      <c r="J34" s="9">
        <v>0</v>
      </c>
      <c r="K34" s="9">
        <v>0</v>
      </c>
      <c r="L34" s="10">
        <f t="shared" si="26"/>
        <v>0</v>
      </c>
      <c r="M34" s="9">
        <v>0</v>
      </c>
      <c r="N34" s="9">
        <v>0</v>
      </c>
      <c r="O34" s="9">
        <v>0</v>
      </c>
      <c r="P34" s="10">
        <f t="shared" si="27"/>
        <v>0</v>
      </c>
      <c r="Q34" s="9">
        <v>0</v>
      </c>
      <c r="R34" s="9">
        <v>0</v>
      </c>
      <c r="S34" s="9">
        <v>0</v>
      </c>
      <c r="T34" s="10">
        <f t="shared" si="28"/>
        <v>0</v>
      </c>
      <c r="U34" s="9">
        <v>0</v>
      </c>
      <c r="V34" s="9">
        <v>0</v>
      </c>
      <c r="W34" s="9">
        <v>0</v>
      </c>
      <c r="X34" s="10">
        <f t="shared" si="29"/>
        <v>0</v>
      </c>
      <c r="Y34" s="9">
        <f t="shared" si="30"/>
        <v>0</v>
      </c>
      <c r="Z34" s="9">
        <f t="shared" si="30"/>
        <v>0</v>
      </c>
      <c r="AA34" s="9">
        <f t="shared" si="30"/>
        <v>0</v>
      </c>
      <c r="AB34" s="10">
        <f t="shared" si="31"/>
        <v>0</v>
      </c>
    </row>
    <row r="35" spans="1:28" ht="54.95" customHeight="1">
      <c r="A35" s="1"/>
      <c r="B35" s="199"/>
      <c r="C35" s="7">
        <v>4000</v>
      </c>
      <c r="D35" s="8" t="s">
        <v>20</v>
      </c>
      <c r="E35" s="9">
        <v>0</v>
      </c>
      <c r="F35" s="9">
        <v>0</v>
      </c>
      <c r="G35" s="9">
        <v>0</v>
      </c>
      <c r="H35" s="10">
        <f t="shared" si="25"/>
        <v>0</v>
      </c>
      <c r="I35" s="9">
        <v>0</v>
      </c>
      <c r="J35" s="9">
        <v>0</v>
      </c>
      <c r="K35" s="9">
        <v>0</v>
      </c>
      <c r="L35" s="10">
        <f t="shared" si="26"/>
        <v>0</v>
      </c>
      <c r="M35" s="9">
        <v>0</v>
      </c>
      <c r="N35" s="9">
        <v>0</v>
      </c>
      <c r="O35" s="9">
        <v>0</v>
      </c>
      <c r="P35" s="10">
        <f t="shared" si="27"/>
        <v>0</v>
      </c>
      <c r="Q35" s="9">
        <v>0</v>
      </c>
      <c r="R35" s="9">
        <v>0</v>
      </c>
      <c r="S35" s="9">
        <v>0</v>
      </c>
      <c r="T35" s="10">
        <f t="shared" si="28"/>
        <v>0</v>
      </c>
      <c r="U35" s="9">
        <v>0</v>
      </c>
      <c r="V35" s="9">
        <v>0</v>
      </c>
      <c r="W35" s="9">
        <v>0</v>
      </c>
      <c r="X35" s="10">
        <f t="shared" si="29"/>
        <v>0</v>
      </c>
      <c r="Y35" s="9">
        <f t="shared" si="30"/>
        <v>0</v>
      </c>
      <c r="Z35" s="9">
        <f t="shared" si="30"/>
        <v>0</v>
      </c>
      <c r="AA35" s="9">
        <f t="shared" si="30"/>
        <v>0</v>
      </c>
      <c r="AB35" s="10">
        <f t="shared" si="31"/>
        <v>0</v>
      </c>
    </row>
    <row r="36" spans="1:28" ht="49.5" customHeight="1">
      <c r="A36" s="1"/>
      <c r="B36" s="199"/>
      <c r="C36" s="7">
        <v>5000</v>
      </c>
      <c r="D36" s="8" t="s">
        <v>21</v>
      </c>
      <c r="E36" s="9">
        <v>32415120.699999999</v>
      </c>
      <c r="F36" s="9">
        <v>0</v>
      </c>
      <c r="G36" s="9">
        <v>0</v>
      </c>
      <c r="H36" s="10">
        <f t="shared" si="25"/>
        <v>32415120.699999999</v>
      </c>
      <c r="I36" s="9">
        <v>0</v>
      </c>
      <c r="J36" s="9">
        <v>0</v>
      </c>
      <c r="K36" s="9">
        <v>0</v>
      </c>
      <c r="L36" s="10">
        <f t="shared" si="26"/>
        <v>0</v>
      </c>
      <c r="M36" s="9">
        <v>0</v>
      </c>
      <c r="N36" s="9">
        <v>0</v>
      </c>
      <c r="O36" s="9">
        <v>0</v>
      </c>
      <c r="P36" s="10">
        <f t="shared" si="27"/>
        <v>0</v>
      </c>
      <c r="Q36" s="9">
        <v>32415120.699999999</v>
      </c>
      <c r="R36" s="9">
        <v>0</v>
      </c>
      <c r="S36" s="9">
        <v>0</v>
      </c>
      <c r="T36" s="10">
        <f t="shared" si="28"/>
        <v>32415120.699999999</v>
      </c>
      <c r="U36" s="9">
        <v>0</v>
      </c>
      <c r="V36" s="9">
        <v>0</v>
      </c>
      <c r="W36" s="9">
        <v>0</v>
      </c>
      <c r="X36" s="10">
        <f t="shared" si="29"/>
        <v>0</v>
      </c>
      <c r="Y36" s="9">
        <f t="shared" si="30"/>
        <v>0</v>
      </c>
      <c r="Z36" s="9">
        <f t="shared" si="30"/>
        <v>0</v>
      </c>
      <c r="AA36" s="9">
        <f t="shared" si="30"/>
        <v>0</v>
      </c>
      <c r="AB36" s="10">
        <f t="shared" si="31"/>
        <v>0</v>
      </c>
    </row>
    <row r="37" spans="1:28" ht="49.5" customHeight="1">
      <c r="A37" s="1"/>
      <c r="B37" s="200"/>
      <c r="C37" s="7">
        <v>6000</v>
      </c>
      <c r="D37" s="8" t="s">
        <v>22</v>
      </c>
      <c r="E37" s="9">
        <v>0</v>
      </c>
      <c r="F37" s="9">
        <v>0</v>
      </c>
      <c r="G37" s="9">
        <v>0</v>
      </c>
      <c r="H37" s="10">
        <f t="shared" si="25"/>
        <v>0</v>
      </c>
      <c r="I37" s="9">
        <v>0</v>
      </c>
      <c r="J37" s="9">
        <v>0</v>
      </c>
      <c r="K37" s="9">
        <v>0</v>
      </c>
      <c r="L37" s="10">
        <f t="shared" si="26"/>
        <v>0</v>
      </c>
      <c r="M37" s="9">
        <v>0</v>
      </c>
      <c r="N37" s="9">
        <v>0</v>
      </c>
      <c r="O37" s="9">
        <v>0</v>
      </c>
      <c r="P37" s="10">
        <f t="shared" si="27"/>
        <v>0</v>
      </c>
      <c r="Q37" s="9">
        <v>0</v>
      </c>
      <c r="R37" s="9">
        <v>0</v>
      </c>
      <c r="S37" s="9">
        <v>0</v>
      </c>
      <c r="T37" s="10">
        <f t="shared" si="28"/>
        <v>0</v>
      </c>
      <c r="U37" s="9">
        <v>0</v>
      </c>
      <c r="V37" s="9">
        <v>0</v>
      </c>
      <c r="W37" s="9">
        <v>0</v>
      </c>
      <c r="X37" s="10">
        <f t="shared" si="29"/>
        <v>0</v>
      </c>
      <c r="Y37" s="9">
        <f t="shared" si="30"/>
        <v>0</v>
      </c>
      <c r="Z37" s="9">
        <f t="shared" si="30"/>
        <v>0</v>
      </c>
      <c r="AA37" s="9">
        <f t="shared" si="30"/>
        <v>0</v>
      </c>
      <c r="AB37" s="10">
        <f t="shared" si="31"/>
        <v>0</v>
      </c>
    </row>
    <row r="38" spans="1:28" ht="64.5" customHeight="1">
      <c r="A38" s="1"/>
      <c r="B38" s="198">
        <v>5</v>
      </c>
      <c r="C38" s="11"/>
      <c r="D38" s="12" t="s">
        <v>26</v>
      </c>
      <c r="E38" s="6">
        <f>SUM(E39:E44)</f>
        <v>0</v>
      </c>
      <c r="F38" s="6">
        <f t="shared" ref="F38:AA38" si="32">SUM(F39:F44)</f>
        <v>0</v>
      </c>
      <c r="G38" s="6">
        <f t="shared" si="32"/>
        <v>0</v>
      </c>
      <c r="H38" s="6">
        <f t="shared" si="32"/>
        <v>0</v>
      </c>
      <c r="I38" s="6">
        <f t="shared" si="32"/>
        <v>0</v>
      </c>
      <c r="J38" s="6">
        <f t="shared" si="32"/>
        <v>0</v>
      </c>
      <c r="K38" s="6">
        <f t="shared" si="32"/>
        <v>0</v>
      </c>
      <c r="L38" s="6">
        <f>SUM(L39:L44)</f>
        <v>0</v>
      </c>
      <c r="M38" s="6">
        <f t="shared" si="32"/>
        <v>0</v>
      </c>
      <c r="N38" s="6">
        <f t="shared" si="32"/>
        <v>0</v>
      </c>
      <c r="O38" s="6">
        <f t="shared" si="32"/>
        <v>0</v>
      </c>
      <c r="P38" s="6">
        <f>SUM(P39:P44)</f>
        <v>0</v>
      </c>
      <c r="Q38" s="6">
        <f t="shared" si="32"/>
        <v>0</v>
      </c>
      <c r="R38" s="6">
        <f t="shared" si="32"/>
        <v>0</v>
      </c>
      <c r="S38" s="6">
        <f t="shared" si="32"/>
        <v>0</v>
      </c>
      <c r="T38" s="6">
        <f>SUM(T39:T44)</f>
        <v>0</v>
      </c>
      <c r="U38" s="6">
        <f t="shared" si="32"/>
        <v>0</v>
      </c>
      <c r="V38" s="6">
        <f t="shared" si="32"/>
        <v>0</v>
      </c>
      <c r="W38" s="6">
        <f t="shared" si="32"/>
        <v>0</v>
      </c>
      <c r="X38" s="6">
        <f>SUM(X39:X44)</f>
        <v>0</v>
      </c>
      <c r="Y38" s="6">
        <f t="shared" si="32"/>
        <v>0</v>
      </c>
      <c r="Z38" s="6">
        <f t="shared" si="32"/>
        <v>0</v>
      </c>
      <c r="AA38" s="6">
        <f t="shared" si="32"/>
        <v>0</v>
      </c>
      <c r="AB38" s="6">
        <f>SUM(AB39:AB44)</f>
        <v>0</v>
      </c>
    </row>
    <row r="39" spans="1:28" ht="49.5" customHeight="1">
      <c r="A39" s="1"/>
      <c r="B39" s="199"/>
      <c r="C39" s="7">
        <v>1000</v>
      </c>
      <c r="D39" s="8" t="s">
        <v>17</v>
      </c>
      <c r="E39" s="9">
        <v>0</v>
      </c>
      <c r="F39" s="9">
        <v>0</v>
      </c>
      <c r="G39" s="9">
        <v>0</v>
      </c>
      <c r="H39" s="10">
        <f t="shared" ref="H39:H44" si="33">E39+F39+G39</f>
        <v>0</v>
      </c>
      <c r="I39" s="9">
        <v>0</v>
      </c>
      <c r="J39" s="9">
        <v>0</v>
      </c>
      <c r="K39" s="9">
        <v>0</v>
      </c>
      <c r="L39" s="10">
        <f t="shared" ref="L39:L44" si="34">I39+J39+K39</f>
        <v>0</v>
      </c>
      <c r="M39" s="9">
        <v>0</v>
      </c>
      <c r="N39" s="9">
        <v>0</v>
      </c>
      <c r="O39" s="9">
        <v>0</v>
      </c>
      <c r="P39" s="10">
        <f t="shared" ref="P39:P44" si="35">M39+N39+O39</f>
        <v>0</v>
      </c>
      <c r="Q39" s="9">
        <v>0</v>
      </c>
      <c r="R39" s="9">
        <v>0</v>
      </c>
      <c r="S39" s="9">
        <v>0</v>
      </c>
      <c r="T39" s="10">
        <f t="shared" ref="T39:T44" si="36">Q39+R39+S39</f>
        <v>0</v>
      </c>
      <c r="U39" s="9">
        <v>0</v>
      </c>
      <c r="V39" s="9">
        <v>0</v>
      </c>
      <c r="W39" s="9">
        <v>0</v>
      </c>
      <c r="X39" s="10">
        <f t="shared" ref="X39:X44" si="37">U39+V39+W39</f>
        <v>0</v>
      </c>
      <c r="Y39" s="9">
        <f t="shared" ref="Y39:AA44" si="38">E39-I39-M39-Q39-U39</f>
        <v>0</v>
      </c>
      <c r="Z39" s="9">
        <f t="shared" si="38"/>
        <v>0</v>
      </c>
      <c r="AA39" s="9">
        <f t="shared" si="38"/>
        <v>0</v>
      </c>
      <c r="AB39" s="10">
        <f t="shared" ref="AB39:AB44" si="39">Y39+Z39+AA39</f>
        <v>0</v>
      </c>
    </row>
    <row r="40" spans="1:28" ht="49.5" customHeight="1">
      <c r="A40" s="1"/>
      <c r="B40" s="199"/>
      <c r="C40" s="7">
        <v>2000</v>
      </c>
      <c r="D40" s="8" t="s">
        <v>18</v>
      </c>
      <c r="E40" s="9">
        <v>0</v>
      </c>
      <c r="F40" s="9">
        <v>0</v>
      </c>
      <c r="G40" s="9">
        <v>0</v>
      </c>
      <c r="H40" s="10">
        <f t="shared" si="33"/>
        <v>0</v>
      </c>
      <c r="I40" s="9">
        <v>0</v>
      </c>
      <c r="J40" s="9">
        <v>0</v>
      </c>
      <c r="K40" s="9">
        <v>0</v>
      </c>
      <c r="L40" s="10">
        <f t="shared" si="34"/>
        <v>0</v>
      </c>
      <c r="M40" s="9">
        <v>0</v>
      </c>
      <c r="N40" s="9">
        <v>0</v>
      </c>
      <c r="O40" s="9">
        <v>0</v>
      </c>
      <c r="P40" s="10">
        <f t="shared" si="35"/>
        <v>0</v>
      </c>
      <c r="Q40" s="9">
        <v>0</v>
      </c>
      <c r="R40" s="9">
        <v>0</v>
      </c>
      <c r="S40" s="9">
        <v>0</v>
      </c>
      <c r="T40" s="10">
        <f t="shared" si="36"/>
        <v>0</v>
      </c>
      <c r="U40" s="9">
        <v>0</v>
      </c>
      <c r="V40" s="9">
        <v>0</v>
      </c>
      <c r="W40" s="9">
        <v>0</v>
      </c>
      <c r="X40" s="10">
        <f t="shared" si="37"/>
        <v>0</v>
      </c>
      <c r="Y40" s="9">
        <f t="shared" si="38"/>
        <v>0</v>
      </c>
      <c r="Z40" s="9">
        <f t="shared" si="38"/>
        <v>0</v>
      </c>
      <c r="AA40" s="9">
        <f t="shared" si="38"/>
        <v>0</v>
      </c>
      <c r="AB40" s="10">
        <f t="shared" si="39"/>
        <v>0</v>
      </c>
    </row>
    <row r="41" spans="1:28" ht="49.5" customHeight="1">
      <c r="A41" s="1"/>
      <c r="B41" s="199"/>
      <c r="C41" s="7">
        <v>3000</v>
      </c>
      <c r="D41" s="8" t="s">
        <v>19</v>
      </c>
      <c r="E41" s="9">
        <v>0</v>
      </c>
      <c r="F41" s="9">
        <v>0</v>
      </c>
      <c r="G41" s="9">
        <v>0</v>
      </c>
      <c r="H41" s="10">
        <f t="shared" si="33"/>
        <v>0</v>
      </c>
      <c r="I41" s="9">
        <v>0</v>
      </c>
      <c r="J41" s="9">
        <v>0</v>
      </c>
      <c r="K41" s="9">
        <v>0</v>
      </c>
      <c r="L41" s="10">
        <f t="shared" si="34"/>
        <v>0</v>
      </c>
      <c r="M41" s="9">
        <v>0</v>
      </c>
      <c r="N41" s="9">
        <v>0</v>
      </c>
      <c r="O41" s="9">
        <v>0</v>
      </c>
      <c r="P41" s="10">
        <f t="shared" si="35"/>
        <v>0</v>
      </c>
      <c r="Q41" s="9">
        <v>0</v>
      </c>
      <c r="R41" s="9">
        <v>0</v>
      </c>
      <c r="S41" s="9">
        <v>0</v>
      </c>
      <c r="T41" s="10">
        <f t="shared" si="36"/>
        <v>0</v>
      </c>
      <c r="U41" s="9">
        <v>0</v>
      </c>
      <c r="V41" s="9">
        <v>0</v>
      </c>
      <c r="W41" s="9">
        <v>0</v>
      </c>
      <c r="X41" s="10">
        <f t="shared" si="37"/>
        <v>0</v>
      </c>
      <c r="Y41" s="9">
        <f t="shared" si="38"/>
        <v>0</v>
      </c>
      <c r="Z41" s="9">
        <f t="shared" si="38"/>
        <v>0</v>
      </c>
      <c r="AA41" s="9">
        <f t="shared" si="38"/>
        <v>0</v>
      </c>
      <c r="AB41" s="10">
        <f t="shared" si="39"/>
        <v>0</v>
      </c>
    </row>
    <row r="42" spans="1:28" ht="54.95" customHeight="1">
      <c r="A42" s="1"/>
      <c r="B42" s="199"/>
      <c r="C42" s="7">
        <v>4000</v>
      </c>
      <c r="D42" s="8" t="s">
        <v>20</v>
      </c>
      <c r="E42" s="9">
        <v>0</v>
      </c>
      <c r="F42" s="9">
        <v>0</v>
      </c>
      <c r="G42" s="9">
        <v>0</v>
      </c>
      <c r="H42" s="10">
        <f t="shared" si="33"/>
        <v>0</v>
      </c>
      <c r="I42" s="9">
        <v>0</v>
      </c>
      <c r="J42" s="9">
        <v>0</v>
      </c>
      <c r="K42" s="9">
        <v>0</v>
      </c>
      <c r="L42" s="10">
        <f t="shared" si="34"/>
        <v>0</v>
      </c>
      <c r="M42" s="9">
        <v>0</v>
      </c>
      <c r="N42" s="9">
        <v>0</v>
      </c>
      <c r="O42" s="9">
        <v>0</v>
      </c>
      <c r="P42" s="10">
        <f t="shared" si="35"/>
        <v>0</v>
      </c>
      <c r="Q42" s="9">
        <v>0</v>
      </c>
      <c r="R42" s="9">
        <v>0</v>
      </c>
      <c r="S42" s="9">
        <v>0</v>
      </c>
      <c r="T42" s="10">
        <f t="shared" si="36"/>
        <v>0</v>
      </c>
      <c r="U42" s="9">
        <v>0</v>
      </c>
      <c r="V42" s="9">
        <v>0</v>
      </c>
      <c r="W42" s="9">
        <v>0</v>
      </c>
      <c r="X42" s="10">
        <f t="shared" si="37"/>
        <v>0</v>
      </c>
      <c r="Y42" s="9">
        <f t="shared" si="38"/>
        <v>0</v>
      </c>
      <c r="Z42" s="9">
        <f t="shared" si="38"/>
        <v>0</v>
      </c>
      <c r="AA42" s="9">
        <f t="shared" si="38"/>
        <v>0</v>
      </c>
      <c r="AB42" s="10">
        <f t="shared" si="39"/>
        <v>0</v>
      </c>
    </row>
    <row r="43" spans="1:28" ht="49.5" customHeight="1">
      <c r="A43" s="1"/>
      <c r="B43" s="199"/>
      <c r="C43" s="7">
        <v>5000</v>
      </c>
      <c r="D43" s="8" t="s">
        <v>21</v>
      </c>
      <c r="E43" s="9">
        <v>0</v>
      </c>
      <c r="F43" s="9">
        <v>0</v>
      </c>
      <c r="G43" s="9">
        <v>0</v>
      </c>
      <c r="H43" s="10">
        <f t="shared" si="33"/>
        <v>0</v>
      </c>
      <c r="I43" s="9">
        <v>0</v>
      </c>
      <c r="J43" s="9">
        <v>0</v>
      </c>
      <c r="K43" s="9">
        <v>0</v>
      </c>
      <c r="L43" s="10">
        <f t="shared" si="34"/>
        <v>0</v>
      </c>
      <c r="M43" s="9">
        <v>0</v>
      </c>
      <c r="N43" s="9">
        <v>0</v>
      </c>
      <c r="O43" s="9">
        <v>0</v>
      </c>
      <c r="P43" s="10">
        <f t="shared" si="35"/>
        <v>0</v>
      </c>
      <c r="Q43" s="9">
        <v>0</v>
      </c>
      <c r="R43" s="9">
        <v>0</v>
      </c>
      <c r="S43" s="9">
        <v>0</v>
      </c>
      <c r="T43" s="10">
        <f t="shared" si="36"/>
        <v>0</v>
      </c>
      <c r="U43" s="9">
        <v>0</v>
      </c>
      <c r="V43" s="9">
        <v>0</v>
      </c>
      <c r="W43" s="9">
        <v>0</v>
      </c>
      <c r="X43" s="10">
        <f t="shared" si="37"/>
        <v>0</v>
      </c>
      <c r="Y43" s="9">
        <f t="shared" si="38"/>
        <v>0</v>
      </c>
      <c r="Z43" s="9">
        <f t="shared" si="38"/>
        <v>0</v>
      </c>
      <c r="AA43" s="9">
        <f t="shared" si="38"/>
        <v>0</v>
      </c>
      <c r="AB43" s="10">
        <f t="shared" si="39"/>
        <v>0</v>
      </c>
    </row>
    <row r="44" spans="1:28" ht="49.5" customHeight="1">
      <c r="A44" s="1"/>
      <c r="B44" s="200"/>
      <c r="C44" s="7">
        <v>6000</v>
      </c>
      <c r="D44" s="8" t="s">
        <v>22</v>
      </c>
      <c r="E44" s="9">
        <v>0</v>
      </c>
      <c r="F44" s="9">
        <v>0</v>
      </c>
      <c r="G44" s="9">
        <v>0</v>
      </c>
      <c r="H44" s="10">
        <f t="shared" si="33"/>
        <v>0</v>
      </c>
      <c r="I44" s="9">
        <v>0</v>
      </c>
      <c r="J44" s="9">
        <v>0</v>
      </c>
      <c r="K44" s="9">
        <v>0</v>
      </c>
      <c r="L44" s="10">
        <f t="shared" si="34"/>
        <v>0</v>
      </c>
      <c r="M44" s="9">
        <v>0</v>
      </c>
      <c r="N44" s="9">
        <v>0</v>
      </c>
      <c r="O44" s="9">
        <v>0</v>
      </c>
      <c r="P44" s="10">
        <f t="shared" si="35"/>
        <v>0</v>
      </c>
      <c r="Q44" s="9">
        <v>0</v>
      </c>
      <c r="R44" s="9">
        <v>0</v>
      </c>
      <c r="S44" s="9">
        <v>0</v>
      </c>
      <c r="T44" s="10">
        <f t="shared" si="36"/>
        <v>0</v>
      </c>
      <c r="U44" s="9">
        <v>0</v>
      </c>
      <c r="V44" s="9">
        <v>0</v>
      </c>
      <c r="W44" s="9">
        <v>0</v>
      </c>
      <c r="X44" s="10">
        <f t="shared" si="37"/>
        <v>0</v>
      </c>
      <c r="Y44" s="9">
        <f t="shared" si="38"/>
        <v>0</v>
      </c>
      <c r="Z44" s="9">
        <f t="shared" si="38"/>
        <v>0</v>
      </c>
      <c r="AA44" s="9">
        <f t="shared" si="38"/>
        <v>0</v>
      </c>
      <c r="AB44" s="10">
        <f t="shared" si="39"/>
        <v>0</v>
      </c>
    </row>
    <row r="45" spans="1:28" ht="64.5" customHeight="1">
      <c r="A45" s="1"/>
      <c r="B45" s="198">
        <v>6</v>
      </c>
      <c r="C45" s="11"/>
      <c r="D45" s="12" t="s">
        <v>27</v>
      </c>
      <c r="E45" s="6">
        <f>SUM(E46:E51)</f>
        <v>4612546</v>
      </c>
      <c r="F45" s="6">
        <f t="shared" ref="F45:AA45" si="40">SUM(F46:F51)</f>
        <v>0</v>
      </c>
      <c r="G45" s="6">
        <f t="shared" si="40"/>
        <v>0</v>
      </c>
      <c r="H45" s="6">
        <f t="shared" si="40"/>
        <v>4612546</v>
      </c>
      <c r="I45" s="6">
        <f t="shared" si="40"/>
        <v>0</v>
      </c>
      <c r="J45" s="6">
        <f t="shared" si="40"/>
        <v>0</v>
      </c>
      <c r="K45" s="6">
        <f t="shared" si="40"/>
        <v>0</v>
      </c>
      <c r="L45" s="6">
        <f>SUM(L46:L51)</f>
        <v>0</v>
      </c>
      <c r="M45" s="6">
        <f t="shared" si="40"/>
        <v>0</v>
      </c>
      <c r="N45" s="6">
        <f t="shared" si="40"/>
        <v>0</v>
      </c>
      <c r="O45" s="6">
        <f t="shared" si="40"/>
        <v>0</v>
      </c>
      <c r="P45" s="6">
        <f>SUM(P46:P51)</f>
        <v>0</v>
      </c>
      <c r="Q45" s="6">
        <f t="shared" si="40"/>
        <v>4612546</v>
      </c>
      <c r="R45" s="6">
        <f t="shared" si="40"/>
        <v>0</v>
      </c>
      <c r="S45" s="6">
        <f t="shared" si="40"/>
        <v>0</v>
      </c>
      <c r="T45" s="6">
        <f>SUM(T46:T51)</f>
        <v>4612546</v>
      </c>
      <c r="U45" s="6">
        <f t="shared" si="40"/>
        <v>0</v>
      </c>
      <c r="V45" s="6">
        <f t="shared" si="40"/>
        <v>0</v>
      </c>
      <c r="W45" s="6">
        <f t="shared" si="40"/>
        <v>0</v>
      </c>
      <c r="X45" s="6">
        <f>SUM(X46:X51)</f>
        <v>0</v>
      </c>
      <c r="Y45" s="6">
        <f t="shared" si="40"/>
        <v>0</v>
      </c>
      <c r="Z45" s="6">
        <f t="shared" si="40"/>
        <v>0</v>
      </c>
      <c r="AA45" s="6">
        <f t="shared" si="40"/>
        <v>0</v>
      </c>
      <c r="AB45" s="6">
        <f>SUM(AB46:AB51)</f>
        <v>0</v>
      </c>
    </row>
    <row r="46" spans="1:28" ht="49.5" customHeight="1">
      <c r="A46" s="1"/>
      <c r="B46" s="199"/>
      <c r="C46" s="7">
        <v>1000</v>
      </c>
      <c r="D46" s="8" t="s">
        <v>17</v>
      </c>
      <c r="E46" s="9">
        <v>0</v>
      </c>
      <c r="F46" s="9">
        <v>0</v>
      </c>
      <c r="G46" s="9">
        <v>0</v>
      </c>
      <c r="H46" s="10">
        <f t="shared" ref="H46:H51" si="41">E46+F46+G46</f>
        <v>0</v>
      </c>
      <c r="I46" s="9">
        <v>0</v>
      </c>
      <c r="J46" s="9">
        <v>0</v>
      </c>
      <c r="K46" s="9">
        <v>0</v>
      </c>
      <c r="L46" s="10">
        <f t="shared" ref="L46:L51" si="42">I46+J46+K46</f>
        <v>0</v>
      </c>
      <c r="M46" s="9">
        <v>0</v>
      </c>
      <c r="N46" s="9">
        <v>0</v>
      </c>
      <c r="O46" s="9">
        <v>0</v>
      </c>
      <c r="P46" s="10">
        <f t="shared" ref="P46:P51" si="43">M46+N46+O46</f>
        <v>0</v>
      </c>
      <c r="Q46" s="9">
        <v>0</v>
      </c>
      <c r="R46" s="9">
        <v>0</v>
      </c>
      <c r="S46" s="9">
        <v>0</v>
      </c>
      <c r="T46" s="10">
        <f t="shared" ref="T46:T51" si="44">Q46+R46+S46</f>
        <v>0</v>
      </c>
      <c r="U46" s="9">
        <v>0</v>
      </c>
      <c r="V46" s="9">
        <v>0</v>
      </c>
      <c r="W46" s="9">
        <v>0</v>
      </c>
      <c r="X46" s="10">
        <f t="shared" ref="X46:X51" si="45">U46+V46+W46</f>
        <v>0</v>
      </c>
      <c r="Y46" s="9">
        <f t="shared" ref="Y46:AA51" si="46">E46-I46-M46-Q46-U46</f>
        <v>0</v>
      </c>
      <c r="Z46" s="9">
        <f t="shared" si="46"/>
        <v>0</v>
      </c>
      <c r="AA46" s="9">
        <f t="shared" si="46"/>
        <v>0</v>
      </c>
      <c r="AB46" s="10">
        <f t="shared" ref="AB46:AB51" si="47">Y46+Z46+AA46</f>
        <v>0</v>
      </c>
    </row>
    <row r="47" spans="1:28" ht="49.5" customHeight="1">
      <c r="A47" s="1"/>
      <c r="B47" s="199"/>
      <c r="C47" s="7">
        <v>2000</v>
      </c>
      <c r="D47" s="8" t="s">
        <v>18</v>
      </c>
      <c r="E47" s="9">
        <v>0</v>
      </c>
      <c r="F47" s="9">
        <v>0</v>
      </c>
      <c r="G47" s="9">
        <v>0</v>
      </c>
      <c r="H47" s="10">
        <f t="shared" si="41"/>
        <v>0</v>
      </c>
      <c r="I47" s="9">
        <v>0</v>
      </c>
      <c r="J47" s="9">
        <v>0</v>
      </c>
      <c r="K47" s="9">
        <v>0</v>
      </c>
      <c r="L47" s="10">
        <f t="shared" si="42"/>
        <v>0</v>
      </c>
      <c r="M47" s="9">
        <v>0</v>
      </c>
      <c r="N47" s="9">
        <v>0</v>
      </c>
      <c r="O47" s="9">
        <v>0</v>
      </c>
      <c r="P47" s="10">
        <f t="shared" si="43"/>
        <v>0</v>
      </c>
      <c r="Q47" s="9">
        <v>0</v>
      </c>
      <c r="R47" s="9">
        <v>0</v>
      </c>
      <c r="S47" s="9">
        <v>0</v>
      </c>
      <c r="T47" s="10">
        <f t="shared" si="44"/>
        <v>0</v>
      </c>
      <c r="U47" s="9">
        <v>0</v>
      </c>
      <c r="V47" s="9">
        <v>0</v>
      </c>
      <c r="W47" s="9">
        <v>0</v>
      </c>
      <c r="X47" s="10">
        <f t="shared" si="45"/>
        <v>0</v>
      </c>
      <c r="Y47" s="9">
        <f t="shared" si="46"/>
        <v>0</v>
      </c>
      <c r="Z47" s="9">
        <f t="shared" si="46"/>
        <v>0</v>
      </c>
      <c r="AA47" s="9">
        <f t="shared" si="46"/>
        <v>0</v>
      </c>
      <c r="AB47" s="10">
        <f t="shared" si="47"/>
        <v>0</v>
      </c>
    </row>
    <row r="48" spans="1:28" ht="49.5" customHeight="1">
      <c r="A48" s="1"/>
      <c r="B48" s="199"/>
      <c r="C48" s="7">
        <v>3000</v>
      </c>
      <c r="D48" s="8" t="s">
        <v>19</v>
      </c>
      <c r="E48" s="9">
        <v>0</v>
      </c>
      <c r="F48" s="9">
        <v>0</v>
      </c>
      <c r="G48" s="9">
        <v>0</v>
      </c>
      <c r="H48" s="10">
        <f t="shared" si="41"/>
        <v>0</v>
      </c>
      <c r="I48" s="9">
        <v>0</v>
      </c>
      <c r="J48" s="9">
        <v>0</v>
      </c>
      <c r="K48" s="9">
        <v>0</v>
      </c>
      <c r="L48" s="10">
        <f t="shared" si="42"/>
        <v>0</v>
      </c>
      <c r="M48" s="9">
        <v>0</v>
      </c>
      <c r="N48" s="9">
        <v>0</v>
      </c>
      <c r="O48" s="9">
        <v>0</v>
      </c>
      <c r="P48" s="10">
        <f t="shared" si="43"/>
        <v>0</v>
      </c>
      <c r="Q48" s="9">
        <v>0</v>
      </c>
      <c r="R48" s="9">
        <v>0</v>
      </c>
      <c r="S48" s="9">
        <v>0</v>
      </c>
      <c r="T48" s="10">
        <f t="shared" si="44"/>
        <v>0</v>
      </c>
      <c r="U48" s="9">
        <v>0</v>
      </c>
      <c r="V48" s="9">
        <v>0</v>
      </c>
      <c r="W48" s="9">
        <v>0</v>
      </c>
      <c r="X48" s="10">
        <f t="shared" si="45"/>
        <v>0</v>
      </c>
      <c r="Y48" s="9">
        <f t="shared" si="46"/>
        <v>0</v>
      </c>
      <c r="Z48" s="9">
        <f t="shared" si="46"/>
        <v>0</v>
      </c>
      <c r="AA48" s="9">
        <f t="shared" si="46"/>
        <v>0</v>
      </c>
      <c r="AB48" s="10">
        <f t="shared" si="47"/>
        <v>0</v>
      </c>
    </row>
    <row r="49" spans="1:28" ht="54.95" customHeight="1">
      <c r="A49" s="1"/>
      <c r="B49" s="199"/>
      <c r="C49" s="7">
        <v>4000</v>
      </c>
      <c r="D49" s="8" t="s">
        <v>20</v>
      </c>
      <c r="E49" s="9">
        <v>0</v>
      </c>
      <c r="F49" s="9">
        <v>0</v>
      </c>
      <c r="G49" s="9">
        <v>0</v>
      </c>
      <c r="H49" s="10">
        <f t="shared" si="41"/>
        <v>0</v>
      </c>
      <c r="I49" s="9">
        <v>0</v>
      </c>
      <c r="J49" s="9">
        <v>0</v>
      </c>
      <c r="K49" s="9">
        <v>0</v>
      </c>
      <c r="L49" s="10">
        <f t="shared" si="42"/>
        <v>0</v>
      </c>
      <c r="M49" s="9">
        <v>0</v>
      </c>
      <c r="N49" s="9">
        <v>0</v>
      </c>
      <c r="O49" s="9">
        <v>0</v>
      </c>
      <c r="P49" s="10">
        <f t="shared" si="43"/>
        <v>0</v>
      </c>
      <c r="Q49" s="9">
        <v>0</v>
      </c>
      <c r="R49" s="9">
        <v>0</v>
      </c>
      <c r="S49" s="9">
        <v>0</v>
      </c>
      <c r="T49" s="10">
        <f t="shared" si="44"/>
        <v>0</v>
      </c>
      <c r="U49" s="9">
        <v>0</v>
      </c>
      <c r="V49" s="9">
        <v>0</v>
      </c>
      <c r="W49" s="9">
        <v>0</v>
      </c>
      <c r="X49" s="10">
        <f t="shared" si="45"/>
        <v>0</v>
      </c>
      <c r="Y49" s="9">
        <f t="shared" si="46"/>
        <v>0</v>
      </c>
      <c r="Z49" s="9">
        <f t="shared" si="46"/>
        <v>0</v>
      </c>
      <c r="AA49" s="9">
        <f t="shared" si="46"/>
        <v>0</v>
      </c>
      <c r="AB49" s="10">
        <f t="shared" si="47"/>
        <v>0</v>
      </c>
    </row>
    <row r="50" spans="1:28" ht="49.5" customHeight="1">
      <c r="A50" s="1"/>
      <c r="B50" s="199"/>
      <c r="C50" s="7">
        <v>5000</v>
      </c>
      <c r="D50" s="8" t="s">
        <v>21</v>
      </c>
      <c r="E50" s="9">
        <v>4612546</v>
      </c>
      <c r="F50" s="9">
        <v>0</v>
      </c>
      <c r="G50" s="9">
        <v>0</v>
      </c>
      <c r="H50" s="10">
        <f t="shared" si="41"/>
        <v>4612546</v>
      </c>
      <c r="I50" s="9">
        <v>0</v>
      </c>
      <c r="J50" s="9">
        <v>0</v>
      </c>
      <c r="K50" s="9">
        <v>0</v>
      </c>
      <c r="L50" s="10">
        <f t="shared" si="42"/>
        <v>0</v>
      </c>
      <c r="M50" s="9">
        <v>0</v>
      </c>
      <c r="N50" s="9">
        <v>0</v>
      </c>
      <c r="O50" s="9">
        <v>0</v>
      </c>
      <c r="P50" s="10">
        <f t="shared" si="43"/>
        <v>0</v>
      </c>
      <c r="Q50" s="9">
        <v>4612546</v>
      </c>
      <c r="R50" s="9">
        <v>0</v>
      </c>
      <c r="S50" s="9">
        <v>0</v>
      </c>
      <c r="T50" s="10">
        <f t="shared" si="44"/>
        <v>4612546</v>
      </c>
      <c r="U50" s="9">
        <v>0</v>
      </c>
      <c r="V50" s="9">
        <v>0</v>
      </c>
      <c r="W50" s="9">
        <v>0</v>
      </c>
      <c r="X50" s="10">
        <f t="shared" si="45"/>
        <v>0</v>
      </c>
      <c r="Y50" s="9">
        <f t="shared" si="46"/>
        <v>0</v>
      </c>
      <c r="Z50" s="9">
        <f t="shared" si="46"/>
        <v>0</v>
      </c>
      <c r="AA50" s="9">
        <f t="shared" si="46"/>
        <v>0</v>
      </c>
      <c r="AB50" s="10">
        <f t="shared" si="47"/>
        <v>0</v>
      </c>
    </row>
    <row r="51" spans="1:28" ht="49.5" customHeight="1">
      <c r="A51" s="1"/>
      <c r="B51" s="200"/>
      <c r="C51" s="7">
        <v>6000</v>
      </c>
      <c r="D51" s="8" t="s">
        <v>22</v>
      </c>
      <c r="E51" s="9">
        <v>0</v>
      </c>
      <c r="F51" s="9">
        <v>0</v>
      </c>
      <c r="G51" s="9">
        <v>0</v>
      </c>
      <c r="H51" s="10">
        <f t="shared" si="41"/>
        <v>0</v>
      </c>
      <c r="I51" s="9">
        <v>0</v>
      </c>
      <c r="J51" s="9">
        <v>0</v>
      </c>
      <c r="K51" s="9">
        <v>0</v>
      </c>
      <c r="L51" s="10">
        <f t="shared" si="42"/>
        <v>0</v>
      </c>
      <c r="M51" s="9">
        <v>0</v>
      </c>
      <c r="N51" s="9">
        <v>0</v>
      </c>
      <c r="O51" s="9">
        <v>0</v>
      </c>
      <c r="P51" s="10">
        <f t="shared" si="43"/>
        <v>0</v>
      </c>
      <c r="Q51" s="9">
        <v>0</v>
      </c>
      <c r="R51" s="9">
        <v>0</v>
      </c>
      <c r="S51" s="9">
        <v>0</v>
      </c>
      <c r="T51" s="10">
        <f t="shared" si="44"/>
        <v>0</v>
      </c>
      <c r="U51" s="9">
        <v>0</v>
      </c>
      <c r="V51" s="9">
        <v>0</v>
      </c>
      <c r="W51" s="9">
        <v>0</v>
      </c>
      <c r="X51" s="10">
        <f t="shared" si="45"/>
        <v>0</v>
      </c>
      <c r="Y51" s="9">
        <f t="shared" si="46"/>
        <v>0</v>
      </c>
      <c r="Z51" s="9">
        <f t="shared" si="46"/>
        <v>0</v>
      </c>
      <c r="AA51" s="9">
        <f t="shared" si="46"/>
        <v>0</v>
      </c>
      <c r="AB51" s="10">
        <f t="shared" si="47"/>
        <v>0</v>
      </c>
    </row>
    <row r="52" spans="1:28" ht="64.5" customHeight="1">
      <c r="A52" s="1"/>
      <c r="B52" s="198">
        <v>7</v>
      </c>
      <c r="C52" s="11"/>
      <c r="D52" s="14" t="s">
        <v>28</v>
      </c>
      <c r="E52" s="6">
        <f>SUM(E53:E58)</f>
        <v>4015031.3400000003</v>
      </c>
      <c r="F52" s="6">
        <f t="shared" ref="F52:AA52" si="48">SUM(F53:F58)</f>
        <v>0</v>
      </c>
      <c r="G52" s="6">
        <f t="shared" si="48"/>
        <v>389262.6</v>
      </c>
      <c r="H52" s="6">
        <f t="shared" si="48"/>
        <v>4404293.9400000004</v>
      </c>
      <c r="I52" s="6">
        <f t="shared" si="48"/>
        <v>0</v>
      </c>
      <c r="J52" s="6">
        <f t="shared" si="48"/>
        <v>0</v>
      </c>
      <c r="K52" s="6">
        <f t="shared" si="48"/>
        <v>0</v>
      </c>
      <c r="L52" s="6">
        <f>SUM(L53:L58)</f>
        <v>0</v>
      </c>
      <c r="M52" s="6">
        <f t="shared" si="48"/>
        <v>0</v>
      </c>
      <c r="N52" s="6">
        <f t="shared" si="48"/>
        <v>0</v>
      </c>
      <c r="O52" s="6">
        <f t="shared" si="48"/>
        <v>0</v>
      </c>
      <c r="P52" s="6">
        <f>SUM(P53:P58)</f>
        <v>0</v>
      </c>
      <c r="Q52" s="6">
        <f t="shared" si="48"/>
        <v>3927389.41</v>
      </c>
      <c r="R52" s="6">
        <f t="shared" si="48"/>
        <v>0</v>
      </c>
      <c r="S52" s="6">
        <f t="shared" si="48"/>
        <v>180293</v>
      </c>
      <c r="T52" s="6">
        <f>SUM(T53:T58)</f>
        <v>4107682.41</v>
      </c>
      <c r="U52" s="6">
        <f t="shared" si="48"/>
        <v>0</v>
      </c>
      <c r="V52" s="6">
        <f t="shared" si="48"/>
        <v>0</v>
      </c>
      <c r="W52" s="6">
        <f t="shared" si="48"/>
        <v>0</v>
      </c>
      <c r="X52" s="6">
        <f>SUM(X53:X58)</f>
        <v>0</v>
      </c>
      <c r="Y52" s="6">
        <f t="shared" si="48"/>
        <v>87641.930000000168</v>
      </c>
      <c r="Z52" s="6">
        <f t="shared" si="48"/>
        <v>0</v>
      </c>
      <c r="AA52" s="6">
        <f t="shared" si="48"/>
        <v>208969.59999999998</v>
      </c>
      <c r="AB52" s="6">
        <f>SUM(AB53:AB58)</f>
        <v>296611.53000000014</v>
      </c>
    </row>
    <row r="53" spans="1:28" ht="49.5" customHeight="1">
      <c r="A53" s="1"/>
      <c r="B53" s="199"/>
      <c r="C53" s="7">
        <v>1000</v>
      </c>
      <c r="D53" s="8" t="s">
        <v>17</v>
      </c>
      <c r="E53" s="9">
        <v>0</v>
      </c>
      <c r="F53" s="9">
        <v>0</v>
      </c>
      <c r="G53" s="9">
        <v>0</v>
      </c>
      <c r="H53" s="10">
        <f t="shared" ref="H53:H58" si="49">E53+F53+G53</f>
        <v>0</v>
      </c>
      <c r="I53" s="9">
        <v>0</v>
      </c>
      <c r="J53" s="9">
        <v>0</v>
      </c>
      <c r="K53" s="9">
        <v>0</v>
      </c>
      <c r="L53" s="10">
        <f t="shared" ref="L53:L58" si="50">I53+J53+K53</f>
        <v>0</v>
      </c>
      <c r="M53" s="9">
        <v>0</v>
      </c>
      <c r="N53" s="9">
        <v>0</v>
      </c>
      <c r="O53" s="9">
        <v>0</v>
      </c>
      <c r="P53" s="10">
        <f t="shared" ref="P53:P58" si="51">M53+N53+O53</f>
        <v>0</v>
      </c>
      <c r="Q53" s="9">
        <v>0</v>
      </c>
      <c r="R53" s="9">
        <v>0</v>
      </c>
      <c r="S53" s="9">
        <v>0</v>
      </c>
      <c r="T53" s="10">
        <f t="shared" ref="T53:T58" si="52">Q53+R53+S53</f>
        <v>0</v>
      </c>
      <c r="U53" s="9">
        <v>0</v>
      </c>
      <c r="V53" s="9">
        <v>0</v>
      </c>
      <c r="W53" s="9">
        <v>0</v>
      </c>
      <c r="X53" s="10">
        <f t="shared" ref="X53:X58" si="53">U53+V53+W53</f>
        <v>0</v>
      </c>
      <c r="Y53" s="9">
        <f t="shared" ref="Y53:AA58" si="54">E53-I53-M53-Q53-U53</f>
        <v>0</v>
      </c>
      <c r="Z53" s="9">
        <f t="shared" si="54"/>
        <v>0</v>
      </c>
      <c r="AA53" s="9">
        <f t="shared" si="54"/>
        <v>0</v>
      </c>
      <c r="AB53" s="10">
        <f t="shared" ref="AB53:AB58" si="55">Y53+Z53+AA53</f>
        <v>0</v>
      </c>
    </row>
    <row r="54" spans="1:28" ht="49.5" customHeight="1">
      <c r="A54" s="1"/>
      <c r="B54" s="199"/>
      <c r="C54" s="7">
        <v>2000</v>
      </c>
      <c r="D54" s="8" t="s">
        <v>18</v>
      </c>
      <c r="E54" s="9">
        <v>239916.39</v>
      </c>
      <c r="F54" s="9">
        <v>0</v>
      </c>
      <c r="G54" s="9">
        <v>389262.6</v>
      </c>
      <c r="H54" s="10">
        <f t="shared" si="49"/>
        <v>629178.99</v>
      </c>
      <c r="I54" s="9">
        <v>0</v>
      </c>
      <c r="J54" s="9">
        <v>0</v>
      </c>
      <c r="K54" s="9">
        <v>0</v>
      </c>
      <c r="L54" s="10">
        <f t="shared" si="50"/>
        <v>0</v>
      </c>
      <c r="M54" s="9">
        <v>0</v>
      </c>
      <c r="N54" s="9">
        <v>0</v>
      </c>
      <c r="O54" s="9">
        <v>0</v>
      </c>
      <c r="P54" s="10">
        <f t="shared" si="51"/>
        <v>0</v>
      </c>
      <c r="Q54" s="9">
        <v>239916.39</v>
      </c>
      <c r="R54" s="9">
        <v>0</v>
      </c>
      <c r="S54" s="9">
        <v>180293</v>
      </c>
      <c r="T54" s="10">
        <f t="shared" si="52"/>
        <v>420209.39</v>
      </c>
      <c r="U54" s="9">
        <v>0</v>
      </c>
      <c r="V54" s="9">
        <v>0</v>
      </c>
      <c r="W54" s="9">
        <v>0</v>
      </c>
      <c r="X54" s="10">
        <f t="shared" si="53"/>
        <v>0</v>
      </c>
      <c r="Y54" s="9">
        <f t="shared" si="54"/>
        <v>0</v>
      </c>
      <c r="Z54" s="9">
        <f t="shared" si="54"/>
        <v>0</v>
      </c>
      <c r="AA54" s="9">
        <f t="shared" si="54"/>
        <v>208969.59999999998</v>
      </c>
      <c r="AB54" s="10">
        <f t="shared" si="55"/>
        <v>208969.59999999998</v>
      </c>
    </row>
    <row r="55" spans="1:28" ht="49.5" customHeight="1">
      <c r="A55" s="1"/>
      <c r="B55" s="199"/>
      <c r="C55" s="7">
        <v>3000</v>
      </c>
      <c r="D55" s="8" t="s">
        <v>19</v>
      </c>
      <c r="E55" s="9">
        <v>120000</v>
      </c>
      <c r="F55" s="9">
        <v>0</v>
      </c>
      <c r="G55" s="9">
        <v>0</v>
      </c>
      <c r="H55" s="10">
        <f t="shared" si="49"/>
        <v>120000</v>
      </c>
      <c r="I55" s="9">
        <v>0</v>
      </c>
      <c r="J55" s="9">
        <v>0</v>
      </c>
      <c r="K55" s="9">
        <v>0</v>
      </c>
      <c r="L55" s="10">
        <f t="shared" si="50"/>
        <v>0</v>
      </c>
      <c r="M55" s="9">
        <v>0</v>
      </c>
      <c r="N55" s="9">
        <v>0</v>
      </c>
      <c r="O55" s="9">
        <v>0</v>
      </c>
      <c r="P55" s="10">
        <f t="shared" si="51"/>
        <v>0</v>
      </c>
      <c r="Q55" s="9">
        <v>120000</v>
      </c>
      <c r="R55" s="9">
        <v>0</v>
      </c>
      <c r="S55" s="9">
        <v>0</v>
      </c>
      <c r="T55" s="10">
        <f t="shared" si="52"/>
        <v>120000</v>
      </c>
      <c r="U55" s="9">
        <v>0</v>
      </c>
      <c r="V55" s="9">
        <v>0</v>
      </c>
      <c r="W55" s="9">
        <v>0</v>
      </c>
      <c r="X55" s="10">
        <f t="shared" si="53"/>
        <v>0</v>
      </c>
      <c r="Y55" s="9">
        <f t="shared" si="54"/>
        <v>0</v>
      </c>
      <c r="Z55" s="9">
        <f t="shared" si="54"/>
        <v>0</v>
      </c>
      <c r="AA55" s="9">
        <f t="shared" si="54"/>
        <v>0</v>
      </c>
      <c r="AB55" s="10">
        <f t="shared" si="55"/>
        <v>0</v>
      </c>
    </row>
    <row r="56" spans="1:28" ht="54.95" customHeight="1">
      <c r="A56" s="1"/>
      <c r="B56" s="199"/>
      <c r="C56" s="7">
        <v>4000</v>
      </c>
      <c r="D56" s="8" t="s">
        <v>20</v>
      </c>
      <c r="E56" s="9">
        <v>0</v>
      </c>
      <c r="F56" s="9">
        <v>0</v>
      </c>
      <c r="G56" s="9">
        <v>0</v>
      </c>
      <c r="H56" s="10">
        <f t="shared" si="49"/>
        <v>0</v>
      </c>
      <c r="I56" s="9">
        <v>0</v>
      </c>
      <c r="J56" s="9">
        <v>0</v>
      </c>
      <c r="K56" s="9">
        <v>0</v>
      </c>
      <c r="L56" s="10">
        <f t="shared" si="50"/>
        <v>0</v>
      </c>
      <c r="M56" s="9">
        <v>0</v>
      </c>
      <c r="N56" s="9">
        <v>0</v>
      </c>
      <c r="O56" s="9">
        <v>0</v>
      </c>
      <c r="P56" s="10">
        <f t="shared" si="51"/>
        <v>0</v>
      </c>
      <c r="Q56" s="9">
        <v>0</v>
      </c>
      <c r="R56" s="9">
        <v>0</v>
      </c>
      <c r="S56" s="9">
        <v>0</v>
      </c>
      <c r="T56" s="10">
        <f t="shared" si="52"/>
        <v>0</v>
      </c>
      <c r="U56" s="9">
        <v>0</v>
      </c>
      <c r="V56" s="9">
        <v>0</v>
      </c>
      <c r="W56" s="9">
        <v>0</v>
      </c>
      <c r="X56" s="10">
        <f t="shared" si="53"/>
        <v>0</v>
      </c>
      <c r="Y56" s="9">
        <f t="shared" si="54"/>
        <v>0</v>
      </c>
      <c r="Z56" s="9">
        <f t="shared" si="54"/>
        <v>0</v>
      </c>
      <c r="AA56" s="9">
        <f t="shared" si="54"/>
        <v>0</v>
      </c>
      <c r="AB56" s="10">
        <f t="shared" si="55"/>
        <v>0</v>
      </c>
    </row>
    <row r="57" spans="1:28" ht="49.5" customHeight="1">
      <c r="A57" s="1"/>
      <c r="B57" s="199"/>
      <c r="C57" s="7">
        <v>5000</v>
      </c>
      <c r="D57" s="8" t="s">
        <v>21</v>
      </c>
      <c r="E57" s="9">
        <v>3022390.24</v>
      </c>
      <c r="F57" s="9">
        <v>0</v>
      </c>
      <c r="G57" s="9">
        <v>0</v>
      </c>
      <c r="H57" s="10">
        <f t="shared" si="49"/>
        <v>3022390.24</v>
      </c>
      <c r="I57" s="9">
        <v>0</v>
      </c>
      <c r="J57" s="9">
        <v>0</v>
      </c>
      <c r="K57" s="9">
        <v>0</v>
      </c>
      <c r="L57" s="10">
        <f t="shared" si="50"/>
        <v>0</v>
      </c>
      <c r="M57" s="9">
        <v>0</v>
      </c>
      <c r="N57" s="9">
        <v>0</v>
      </c>
      <c r="O57" s="9">
        <v>0</v>
      </c>
      <c r="P57" s="10">
        <f t="shared" si="51"/>
        <v>0</v>
      </c>
      <c r="Q57" s="9">
        <v>2934748.31</v>
      </c>
      <c r="R57" s="9">
        <v>0</v>
      </c>
      <c r="S57" s="9">
        <v>0</v>
      </c>
      <c r="T57" s="10">
        <f t="shared" si="52"/>
        <v>2934748.31</v>
      </c>
      <c r="U57" s="9">
        <v>0</v>
      </c>
      <c r="V57" s="9">
        <v>0</v>
      </c>
      <c r="W57" s="9">
        <v>0</v>
      </c>
      <c r="X57" s="10">
        <f t="shared" si="53"/>
        <v>0</v>
      </c>
      <c r="Y57" s="9">
        <f t="shared" si="54"/>
        <v>87641.930000000168</v>
      </c>
      <c r="Z57" s="9">
        <f t="shared" si="54"/>
        <v>0</v>
      </c>
      <c r="AA57" s="9">
        <f t="shared" si="54"/>
        <v>0</v>
      </c>
      <c r="AB57" s="10">
        <f t="shared" si="55"/>
        <v>87641.930000000168</v>
      </c>
    </row>
    <row r="58" spans="1:28" ht="49.5" customHeight="1">
      <c r="A58" s="1"/>
      <c r="B58" s="200"/>
      <c r="C58" s="7">
        <v>6000</v>
      </c>
      <c r="D58" s="8" t="s">
        <v>22</v>
      </c>
      <c r="E58" s="9">
        <v>632724.71</v>
      </c>
      <c r="F58" s="9">
        <v>0</v>
      </c>
      <c r="G58" s="9">
        <v>0</v>
      </c>
      <c r="H58" s="10">
        <f t="shared" si="49"/>
        <v>632724.71</v>
      </c>
      <c r="I58" s="9">
        <v>0</v>
      </c>
      <c r="J58" s="9">
        <v>0</v>
      </c>
      <c r="K58" s="9">
        <v>0</v>
      </c>
      <c r="L58" s="10">
        <f t="shared" si="50"/>
        <v>0</v>
      </c>
      <c r="M58" s="9">
        <v>0</v>
      </c>
      <c r="N58" s="9">
        <v>0</v>
      </c>
      <c r="O58" s="9">
        <v>0</v>
      </c>
      <c r="P58" s="10">
        <f t="shared" si="51"/>
        <v>0</v>
      </c>
      <c r="Q58" s="9">
        <v>632724.71</v>
      </c>
      <c r="R58" s="9">
        <v>0</v>
      </c>
      <c r="S58" s="9">
        <v>0</v>
      </c>
      <c r="T58" s="10">
        <f t="shared" si="52"/>
        <v>632724.71</v>
      </c>
      <c r="U58" s="9">
        <v>0</v>
      </c>
      <c r="V58" s="9">
        <v>0</v>
      </c>
      <c r="W58" s="9">
        <v>0</v>
      </c>
      <c r="X58" s="10">
        <f t="shared" si="53"/>
        <v>0</v>
      </c>
      <c r="Y58" s="9">
        <f t="shared" si="54"/>
        <v>0</v>
      </c>
      <c r="Z58" s="9">
        <f t="shared" si="54"/>
        <v>0</v>
      </c>
      <c r="AA58" s="9">
        <f t="shared" si="54"/>
        <v>0</v>
      </c>
      <c r="AB58" s="10">
        <f t="shared" si="55"/>
        <v>0</v>
      </c>
    </row>
    <row r="59" spans="1:28" ht="64.5" customHeight="1">
      <c r="A59" s="1"/>
      <c r="B59" s="198">
        <v>8</v>
      </c>
      <c r="C59" s="11"/>
      <c r="D59" s="14" t="s">
        <v>29</v>
      </c>
      <c r="E59" s="6">
        <f>SUM(E60:E65)</f>
        <v>0</v>
      </c>
      <c r="F59" s="6">
        <f t="shared" ref="F59:AA59" si="56">SUM(F60:F65)</f>
        <v>0</v>
      </c>
      <c r="G59" s="6">
        <f t="shared" si="56"/>
        <v>0</v>
      </c>
      <c r="H59" s="6">
        <f t="shared" si="56"/>
        <v>0</v>
      </c>
      <c r="I59" s="6">
        <f t="shared" si="56"/>
        <v>0</v>
      </c>
      <c r="J59" s="6">
        <f t="shared" si="56"/>
        <v>0</v>
      </c>
      <c r="K59" s="6">
        <f t="shared" si="56"/>
        <v>0</v>
      </c>
      <c r="L59" s="6">
        <f>SUM(L60:L65)</f>
        <v>0</v>
      </c>
      <c r="M59" s="6">
        <f t="shared" si="56"/>
        <v>0</v>
      </c>
      <c r="N59" s="6">
        <f t="shared" si="56"/>
        <v>0</v>
      </c>
      <c r="O59" s="6">
        <f t="shared" si="56"/>
        <v>0</v>
      </c>
      <c r="P59" s="6">
        <f>SUM(P60:P65)</f>
        <v>0</v>
      </c>
      <c r="Q59" s="6">
        <f t="shared" si="56"/>
        <v>0</v>
      </c>
      <c r="R59" s="6">
        <f t="shared" si="56"/>
        <v>0</v>
      </c>
      <c r="S59" s="6">
        <f t="shared" si="56"/>
        <v>0</v>
      </c>
      <c r="T59" s="6">
        <f>SUM(T60:T65)</f>
        <v>0</v>
      </c>
      <c r="U59" s="6">
        <f t="shared" si="56"/>
        <v>0</v>
      </c>
      <c r="V59" s="6">
        <f t="shared" si="56"/>
        <v>0</v>
      </c>
      <c r="W59" s="6">
        <f t="shared" si="56"/>
        <v>0</v>
      </c>
      <c r="X59" s="6">
        <f>SUM(X60:X65)</f>
        <v>0</v>
      </c>
      <c r="Y59" s="6">
        <f t="shared" si="56"/>
        <v>0</v>
      </c>
      <c r="Z59" s="6">
        <f t="shared" si="56"/>
        <v>0</v>
      </c>
      <c r="AA59" s="6">
        <f t="shared" si="56"/>
        <v>0</v>
      </c>
      <c r="AB59" s="6">
        <f>SUM(AB60:AB65)</f>
        <v>0</v>
      </c>
    </row>
    <row r="60" spans="1:28" ht="49.5" customHeight="1">
      <c r="A60" s="1"/>
      <c r="B60" s="199"/>
      <c r="C60" s="7">
        <v>1000</v>
      </c>
      <c r="D60" s="8" t="s">
        <v>17</v>
      </c>
      <c r="E60" s="9">
        <v>0</v>
      </c>
      <c r="F60" s="9">
        <v>0</v>
      </c>
      <c r="G60" s="9">
        <v>0</v>
      </c>
      <c r="H60" s="10">
        <f t="shared" ref="H60:H65" si="57">E60+F60+G60</f>
        <v>0</v>
      </c>
      <c r="I60" s="9">
        <v>0</v>
      </c>
      <c r="J60" s="9">
        <v>0</v>
      </c>
      <c r="K60" s="9">
        <v>0</v>
      </c>
      <c r="L60" s="10">
        <f t="shared" ref="L60:L65" si="58">I60+J60+K60</f>
        <v>0</v>
      </c>
      <c r="M60" s="9">
        <v>0</v>
      </c>
      <c r="N60" s="9">
        <v>0</v>
      </c>
      <c r="O60" s="9">
        <v>0</v>
      </c>
      <c r="P60" s="10">
        <f t="shared" ref="P60:P65" si="59">M60+N60+O60</f>
        <v>0</v>
      </c>
      <c r="Q60" s="9">
        <v>0</v>
      </c>
      <c r="R60" s="9">
        <v>0</v>
      </c>
      <c r="S60" s="9">
        <v>0</v>
      </c>
      <c r="T60" s="10">
        <f t="shared" ref="T60:T65" si="60">Q60+R60+S60</f>
        <v>0</v>
      </c>
      <c r="U60" s="9">
        <v>0</v>
      </c>
      <c r="V60" s="9">
        <v>0</v>
      </c>
      <c r="W60" s="9">
        <v>0</v>
      </c>
      <c r="X60" s="10">
        <f t="shared" ref="X60:X65" si="61">U60+V60+W60</f>
        <v>0</v>
      </c>
      <c r="Y60" s="9">
        <f t="shared" ref="Y60:AA65" si="62">E60-I60-M60-Q60-U60</f>
        <v>0</v>
      </c>
      <c r="Z60" s="9">
        <f t="shared" si="62"/>
        <v>0</v>
      </c>
      <c r="AA60" s="9">
        <f t="shared" si="62"/>
        <v>0</v>
      </c>
      <c r="AB60" s="10">
        <f t="shared" ref="AB60:AB65" si="63">Y60+Z60+AA60</f>
        <v>0</v>
      </c>
    </row>
    <row r="61" spans="1:28" ht="49.5" customHeight="1">
      <c r="A61" s="1"/>
      <c r="B61" s="199"/>
      <c r="C61" s="7">
        <v>2000</v>
      </c>
      <c r="D61" s="8" t="s">
        <v>18</v>
      </c>
      <c r="E61" s="9">
        <v>0</v>
      </c>
      <c r="F61" s="9">
        <v>0</v>
      </c>
      <c r="G61" s="9">
        <v>0</v>
      </c>
      <c r="H61" s="10">
        <f t="shared" si="57"/>
        <v>0</v>
      </c>
      <c r="I61" s="9">
        <v>0</v>
      </c>
      <c r="J61" s="9">
        <v>0</v>
      </c>
      <c r="K61" s="9">
        <v>0</v>
      </c>
      <c r="L61" s="10">
        <f t="shared" si="58"/>
        <v>0</v>
      </c>
      <c r="M61" s="9">
        <v>0</v>
      </c>
      <c r="N61" s="9">
        <v>0</v>
      </c>
      <c r="O61" s="9">
        <v>0</v>
      </c>
      <c r="P61" s="10">
        <f t="shared" si="59"/>
        <v>0</v>
      </c>
      <c r="Q61" s="9">
        <v>0</v>
      </c>
      <c r="R61" s="9">
        <v>0</v>
      </c>
      <c r="S61" s="9">
        <v>0</v>
      </c>
      <c r="T61" s="10">
        <f t="shared" si="60"/>
        <v>0</v>
      </c>
      <c r="U61" s="9">
        <v>0</v>
      </c>
      <c r="V61" s="9">
        <v>0</v>
      </c>
      <c r="W61" s="9">
        <v>0</v>
      </c>
      <c r="X61" s="10">
        <f t="shared" si="61"/>
        <v>0</v>
      </c>
      <c r="Y61" s="9">
        <f t="shared" si="62"/>
        <v>0</v>
      </c>
      <c r="Z61" s="9">
        <f t="shared" si="62"/>
        <v>0</v>
      </c>
      <c r="AA61" s="9">
        <f t="shared" si="62"/>
        <v>0</v>
      </c>
      <c r="AB61" s="10">
        <f t="shared" si="63"/>
        <v>0</v>
      </c>
    </row>
    <row r="62" spans="1:28" ht="49.5" customHeight="1">
      <c r="A62" s="1"/>
      <c r="B62" s="199"/>
      <c r="C62" s="7">
        <v>3000</v>
      </c>
      <c r="D62" s="8" t="s">
        <v>19</v>
      </c>
      <c r="E62" s="9">
        <v>0</v>
      </c>
      <c r="F62" s="9">
        <v>0</v>
      </c>
      <c r="G62" s="9">
        <v>0</v>
      </c>
      <c r="H62" s="10">
        <f t="shared" si="57"/>
        <v>0</v>
      </c>
      <c r="I62" s="9">
        <v>0</v>
      </c>
      <c r="J62" s="9">
        <v>0</v>
      </c>
      <c r="K62" s="9">
        <v>0</v>
      </c>
      <c r="L62" s="10">
        <f t="shared" si="58"/>
        <v>0</v>
      </c>
      <c r="M62" s="9">
        <v>0</v>
      </c>
      <c r="N62" s="9">
        <v>0</v>
      </c>
      <c r="O62" s="9">
        <v>0</v>
      </c>
      <c r="P62" s="10">
        <f t="shared" si="59"/>
        <v>0</v>
      </c>
      <c r="Q62" s="9">
        <v>0</v>
      </c>
      <c r="R62" s="9">
        <v>0</v>
      </c>
      <c r="S62" s="9">
        <v>0</v>
      </c>
      <c r="T62" s="10">
        <f t="shared" si="60"/>
        <v>0</v>
      </c>
      <c r="U62" s="9">
        <v>0</v>
      </c>
      <c r="V62" s="9">
        <v>0</v>
      </c>
      <c r="W62" s="9">
        <v>0</v>
      </c>
      <c r="X62" s="10">
        <f t="shared" si="61"/>
        <v>0</v>
      </c>
      <c r="Y62" s="9">
        <f t="shared" si="62"/>
        <v>0</v>
      </c>
      <c r="Z62" s="9">
        <f t="shared" si="62"/>
        <v>0</v>
      </c>
      <c r="AA62" s="9">
        <f t="shared" si="62"/>
        <v>0</v>
      </c>
      <c r="AB62" s="10">
        <f t="shared" si="63"/>
        <v>0</v>
      </c>
    </row>
    <row r="63" spans="1:28" ht="54.95" customHeight="1">
      <c r="A63" s="1"/>
      <c r="B63" s="199"/>
      <c r="C63" s="7">
        <v>4000</v>
      </c>
      <c r="D63" s="8" t="s">
        <v>20</v>
      </c>
      <c r="E63" s="9">
        <v>0</v>
      </c>
      <c r="F63" s="9">
        <v>0</v>
      </c>
      <c r="G63" s="9">
        <v>0</v>
      </c>
      <c r="H63" s="10">
        <f t="shared" si="57"/>
        <v>0</v>
      </c>
      <c r="I63" s="9">
        <v>0</v>
      </c>
      <c r="J63" s="9">
        <v>0</v>
      </c>
      <c r="K63" s="9">
        <v>0</v>
      </c>
      <c r="L63" s="10">
        <f t="shared" si="58"/>
        <v>0</v>
      </c>
      <c r="M63" s="9">
        <v>0</v>
      </c>
      <c r="N63" s="9">
        <v>0</v>
      </c>
      <c r="O63" s="9">
        <v>0</v>
      </c>
      <c r="P63" s="10">
        <f t="shared" si="59"/>
        <v>0</v>
      </c>
      <c r="Q63" s="9">
        <v>0</v>
      </c>
      <c r="R63" s="9">
        <v>0</v>
      </c>
      <c r="S63" s="9">
        <v>0</v>
      </c>
      <c r="T63" s="10">
        <f t="shared" si="60"/>
        <v>0</v>
      </c>
      <c r="U63" s="9">
        <v>0</v>
      </c>
      <c r="V63" s="9">
        <v>0</v>
      </c>
      <c r="W63" s="9">
        <v>0</v>
      </c>
      <c r="X63" s="10">
        <f t="shared" si="61"/>
        <v>0</v>
      </c>
      <c r="Y63" s="9">
        <f t="shared" si="62"/>
        <v>0</v>
      </c>
      <c r="Z63" s="9">
        <f t="shared" si="62"/>
        <v>0</v>
      </c>
      <c r="AA63" s="9">
        <f t="shared" si="62"/>
        <v>0</v>
      </c>
      <c r="AB63" s="10">
        <f t="shared" si="63"/>
        <v>0</v>
      </c>
    </row>
    <row r="64" spans="1:28" ht="49.5" customHeight="1">
      <c r="A64" s="1"/>
      <c r="B64" s="199"/>
      <c r="C64" s="7">
        <v>5000</v>
      </c>
      <c r="D64" s="8" t="s">
        <v>21</v>
      </c>
      <c r="E64" s="9">
        <v>0</v>
      </c>
      <c r="F64" s="9">
        <v>0</v>
      </c>
      <c r="G64" s="9">
        <v>0</v>
      </c>
      <c r="H64" s="10">
        <f t="shared" si="57"/>
        <v>0</v>
      </c>
      <c r="I64" s="9">
        <v>0</v>
      </c>
      <c r="J64" s="9">
        <v>0</v>
      </c>
      <c r="K64" s="9">
        <v>0</v>
      </c>
      <c r="L64" s="10">
        <f t="shared" si="58"/>
        <v>0</v>
      </c>
      <c r="M64" s="9">
        <v>0</v>
      </c>
      <c r="N64" s="9">
        <v>0</v>
      </c>
      <c r="O64" s="9">
        <v>0</v>
      </c>
      <c r="P64" s="10">
        <f t="shared" si="59"/>
        <v>0</v>
      </c>
      <c r="Q64" s="9">
        <v>0</v>
      </c>
      <c r="R64" s="9">
        <v>0</v>
      </c>
      <c r="S64" s="9">
        <v>0</v>
      </c>
      <c r="T64" s="10">
        <f t="shared" si="60"/>
        <v>0</v>
      </c>
      <c r="U64" s="9">
        <v>0</v>
      </c>
      <c r="V64" s="9">
        <v>0</v>
      </c>
      <c r="W64" s="9">
        <v>0</v>
      </c>
      <c r="X64" s="10">
        <f t="shared" si="61"/>
        <v>0</v>
      </c>
      <c r="Y64" s="9">
        <f t="shared" si="62"/>
        <v>0</v>
      </c>
      <c r="Z64" s="9">
        <f t="shared" si="62"/>
        <v>0</v>
      </c>
      <c r="AA64" s="9">
        <f t="shared" si="62"/>
        <v>0</v>
      </c>
      <c r="AB64" s="10">
        <f t="shared" si="63"/>
        <v>0</v>
      </c>
    </row>
    <row r="65" spans="1:28" ht="49.5" customHeight="1">
      <c r="A65" s="1"/>
      <c r="B65" s="200"/>
      <c r="C65" s="7">
        <v>6000</v>
      </c>
      <c r="D65" s="8" t="s">
        <v>22</v>
      </c>
      <c r="E65" s="9">
        <v>0</v>
      </c>
      <c r="F65" s="9">
        <v>0</v>
      </c>
      <c r="G65" s="9">
        <v>0</v>
      </c>
      <c r="H65" s="10">
        <f t="shared" si="57"/>
        <v>0</v>
      </c>
      <c r="I65" s="9">
        <v>0</v>
      </c>
      <c r="J65" s="9">
        <v>0</v>
      </c>
      <c r="K65" s="9">
        <v>0</v>
      </c>
      <c r="L65" s="10">
        <f t="shared" si="58"/>
        <v>0</v>
      </c>
      <c r="M65" s="9">
        <v>0</v>
      </c>
      <c r="N65" s="9">
        <v>0</v>
      </c>
      <c r="O65" s="9">
        <v>0</v>
      </c>
      <c r="P65" s="10">
        <f t="shared" si="59"/>
        <v>0</v>
      </c>
      <c r="Q65" s="9">
        <v>0</v>
      </c>
      <c r="R65" s="9">
        <v>0</v>
      </c>
      <c r="S65" s="9">
        <v>0</v>
      </c>
      <c r="T65" s="10">
        <f t="shared" si="60"/>
        <v>0</v>
      </c>
      <c r="U65" s="9">
        <v>0</v>
      </c>
      <c r="V65" s="9">
        <v>0</v>
      </c>
      <c r="W65" s="9">
        <v>0</v>
      </c>
      <c r="X65" s="10">
        <f t="shared" si="61"/>
        <v>0</v>
      </c>
      <c r="Y65" s="9">
        <f t="shared" si="62"/>
        <v>0</v>
      </c>
      <c r="Z65" s="9">
        <f t="shared" si="62"/>
        <v>0</v>
      </c>
      <c r="AA65" s="9">
        <f t="shared" si="62"/>
        <v>0</v>
      </c>
      <c r="AB65" s="10">
        <f t="shared" si="63"/>
        <v>0</v>
      </c>
    </row>
    <row r="66" spans="1:28" ht="87" customHeight="1">
      <c r="A66" s="1"/>
      <c r="B66" s="198">
        <v>9</v>
      </c>
      <c r="C66" s="11"/>
      <c r="D66" s="12" t="s">
        <v>30</v>
      </c>
      <c r="E66" s="13">
        <f>SUM(E67:E72)</f>
        <v>12868490.029999999</v>
      </c>
      <c r="F66" s="13">
        <f t="shared" ref="F66:AA66" si="64">SUM(F67:F72)</f>
        <v>0</v>
      </c>
      <c r="G66" s="13">
        <f t="shared" si="64"/>
        <v>669423.26</v>
      </c>
      <c r="H66" s="13">
        <f t="shared" si="64"/>
        <v>13537913.289999999</v>
      </c>
      <c r="I66" s="13">
        <f t="shared" si="64"/>
        <v>0</v>
      </c>
      <c r="J66" s="13">
        <f t="shared" si="64"/>
        <v>0</v>
      </c>
      <c r="K66" s="13">
        <f t="shared" si="64"/>
        <v>0</v>
      </c>
      <c r="L66" s="13">
        <f>SUM(L67:L72)</f>
        <v>0</v>
      </c>
      <c r="M66" s="13">
        <f t="shared" si="64"/>
        <v>0</v>
      </c>
      <c r="N66" s="13">
        <f t="shared" si="64"/>
        <v>0</v>
      </c>
      <c r="O66" s="13">
        <f t="shared" si="64"/>
        <v>0</v>
      </c>
      <c r="P66" s="13">
        <f>SUM(P67:P72)</f>
        <v>0</v>
      </c>
      <c r="Q66" s="13">
        <f t="shared" si="64"/>
        <v>12309928.779999999</v>
      </c>
      <c r="R66" s="13">
        <f t="shared" si="64"/>
        <v>0</v>
      </c>
      <c r="S66" s="13">
        <f t="shared" si="64"/>
        <v>626528.9</v>
      </c>
      <c r="T66" s="13">
        <f>SUM(T67:T72)</f>
        <v>12936457.68</v>
      </c>
      <c r="U66" s="13">
        <f t="shared" si="64"/>
        <v>0</v>
      </c>
      <c r="V66" s="13">
        <f t="shared" si="64"/>
        <v>0</v>
      </c>
      <c r="W66" s="13">
        <f t="shared" si="64"/>
        <v>0</v>
      </c>
      <c r="X66" s="13">
        <f>SUM(X67:X72)</f>
        <v>0</v>
      </c>
      <c r="Y66" s="13">
        <f t="shared" si="64"/>
        <v>558561.25</v>
      </c>
      <c r="Z66" s="13">
        <f t="shared" si="64"/>
        <v>0</v>
      </c>
      <c r="AA66" s="13">
        <f t="shared" si="64"/>
        <v>42894.359999999986</v>
      </c>
      <c r="AB66" s="13">
        <f>SUM(AB67:AB72)</f>
        <v>601455.61</v>
      </c>
    </row>
    <row r="67" spans="1:28" ht="49.5" customHeight="1">
      <c r="A67" s="1"/>
      <c r="B67" s="199"/>
      <c r="C67" s="7">
        <v>1000</v>
      </c>
      <c r="D67" s="8" t="s">
        <v>17</v>
      </c>
      <c r="E67" s="9">
        <v>0</v>
      </c>
      <c r="F67" s="9">
        <v>0</v>
      </c>
      <c r="G67" s="9">
        <v>669423.26</v>
      </c>
      <c r="H67" s="10">
        <f t="shared" ref="H67:H72" si="65">E67+F67+G67</f>
        <v>669423.26</v>
      </c>
      <c r="I67" s="9">
        <v>0</v>
      </c>
      <c r="J67" s="9">
        <v>0</v>
      </c>
      <c r="K67" s="9">
        <v>0</v>
      </c>
      <c r="L67" s="10">
        <f t="shared" ref="L67:L72" si="66">I67+J67+K67</f>
        <v>0</v>
      </c>
      <c r="M67" s="9">
        <v>0</v>
      </c>
      <c r="N67" s="9">
        <v>0</v>
      </c>
      <c r="O67" s="9">
        <v>0</v>
      </c>
      <c r="P67" s="10">
        <f t="shared" ref="P67:P72" si="67">M67+N67+O67</f>
        <v>0</v>
      </c>
      <c r="Q67" s="9">
        <v>0</v>
      </c>
      <c r="R67" s="9">
        <v>0</v>
      </c>
      <c r="S67" s="9">
        <v>626528.9</v>
      </c>
      <c r="T67" s="10">
        <f t="shared" ref="T67:T72" si="68">Q67+R67+S67</f>
        <v>626528.9</v>
      </c>
      <c r="U67" s="9">
        <v>0</v>
      </c>
      <c r="V67" s="9">
        <v>0</v>
      </c>
      <c r="W67" s="9">
        <v>0</v>
      </c>
      <c r="X67" s="10">
        <f t="shared" ref="X67:X72" si="69">U67+V67+W67</f>
        <v>0</v>
      </c>
      <c r="Y67" s="9">
        <f t="shared" ref="Y67:AA72" si="70">E67-I67-M67-Q67-U67</f>
        <v>0</v>
      </c>
      <c r="Z67" s="9">
        <f t="shared" si="70"/>
        <v>0</v>
      </c>
      <c r="AA67" s="9">
        <f t="shared" si="70"/>
        <v>42894.359999999986</v>
      </c>
      <c r="AB67" s="10">
        <f t="shared" ref="AB67:AB72" si="71">Y67+Z67+AA67</f>
        <v>42894.359999999986</v>
      </c>
    </row>
    <row r="68" spans="1:28" ht="49.5" customHeight="1">
      <c r="A68" s="1"/>
      <c r="B68" s="199"/>
      <c r="C68" s="7">
        <v>2000</v>
      </c>
      <c r="D68" s="8" t="s">
        <v>18</v>
      </c>
      <c r="E68" s="9">
        <v>0</v>
      </c>
      <c r="F68" s="9">
        <v>0</v>
      </c>
      <c r="G68" s="9">
        <v>0</v>
      </c>
      <c r="H68" s="10">
        <f t="shared" si="65"/>
        <v>0</v>
      </c>
      <c r="I68" s="9">
        <v>0</v>
      </c>
      <c r="J68" s="9">
        <v>0</v>
      </c>
      <c r="K68" s="9">
        <v>0</v>
      </c>
      <c r="L68" s="10">
        <f t="shared" si="66"/>
        <v>0</v>
      </c>
      <c r="M68" s="9">
        <v>0</v>
      </c>
      <c r="N68" s="9">
        <v>0</v>
      </c>
      <c r="O68" s="9">
        <v>0</v>
      </c>
      <c r="P68" s="10">
        <f t="shared" si="67"/>
        <v>0</v>
      </c>
      <c r="Q68" s="9">
        <v>0</v>
      </c>
      <c r="R68" s="9">
        <v>0</v>
      </c>
      <c r="S68" s="9">
        <v>0</v>
      </c>
      <c r="T68" s="10">
        <f t="shared" si="68"/>
        <v>0</v>
      </c>
      <c r="U68" s="9">
        <v>0</v>
      </c>
      <c r="V68" s="9">
        <v>0</v>
      </c>
      <c r="W68" s="9">
        <v>0</v>
      </c>
      <c r="X68" s="10">
        <f t="shared" si="69"/>
        <v>0</v>
      </c>
      <c r="Y68" s="9">
        <f t="shared" si="70"/>
        <v>0</v>
      </c>
      <c r="Z68" s="9">
        <f t="shared" si="70"/>
        <v>0</v>
      </c>
      <c r="AA68" s="9">
        <f t="shared" si="70"/>
        <v>0</v>
      </c>
      <c r="AB68" s="10">
        <f t="shared" si="71"/>
        <v>0</v>
      </c>
    </row>
    <row r="69" spans="1:28" ht="49.5" customHeight="1">
      <c r="A69" s="1"/>
      <c r="B69" s="199"/>
      <c r="C69" s="7">
        <v>3000</v>
      </c>
      <c r="D69" s="8" t="s">
        <v>19</v>
      </c>
      <c r="E69" s="9">
        <v>12868490.029999999</v>
      </c>
      <c r="F69" s="9">
        <v>0</v>
      </c>
      <c r="G69" s="9">
        <v>0</v>
      </c>
      <c r="H69" s="10">
        <f t="shared" si="65"/>
        <v>12868490.029999999</v>
      </c>
      <c r="I69" s="9">
        <v>0</v>
      </c>
      <c r="J69" s="9">
        <v>0</v>
      </c>
      <c r="K69" s="9">
        <v>0</v>
      </c>
      <c r="L69" s="10">
        <f t="shared" si="66"/>
        <v>0</v>
      </c>
      <c r="M69" s="9">
        <v>0</v>
      </c>
      <c r="N69" s="9">
        <v>0</v>
      </c>
      <c r="O69" s="9">
        <v>0</v>
      </c>
      <c r="P69" s="10">
        <f t="shared" si="67"/>
        <v>0</v>
      </c>
      <c r="Q69" s="9">
        <v>12309928.779999999</v>
      </c>
      <c r="R69" s="9">
        <v>0</v>
      </c>
      <c r="S69" s="9">
        <v>0</v>
      </c>
      <c r="T69" s="10">
        <f t="shared" si="68"/>
        <v>12309928.779999999</v>
      </c>
      <c r="U69" s="9">
        <v>0</v>
      </c>
      <c r="V69" s="9">
        <v>0</v>
      </c>
      <c r="W69" s="9">
        <v>0</v>
      </c>
      <c r="X69" s="10">
        <f t="shared" si="69"/>
        <v>0</v>
      </c>
      <c r="Y69" s="9">
        <f t="shared" si="70"/>
        <v>558561.25</v>
      </c>
      <c r="Z69" s="9">
        <f t="shared" si="70"/>
        <v>0</v>
      </c>
      <c r="AA69" s="9">
        <f t="shared" si="70"/>
        <v>0</v>
      </c>
      <c r="AB69" s="10">
        <f t="shared" si="71"/>
        <v>558561.25</v>
      </c>
    </row>
    <row r="70" spans="1:28" ht="54.95" customHeight="1">
      <c r="A70" s="1"/>
      <c r="B70" s="199"/>
      <c r="C70" s="7">
        <v>4000</v>
      </c>
      <c r="D70" s="8" t="s">
        <v>20</v>
      </c>
      <c r="E70" s="9">
        <v>0</v>
      </c>
      <c r="F70" s="9">
        <v>0</v>
      </c>
      <c r="G70" s="9">
        <v>0</v>
      </c>
      <c r="H70" s="10">
        <f t="shared" si="65"/>
        <v>0</v>
      </c>
      <c r="I70" s="9">
        <v>0</v>
      </c>
      <c r="J70" s="9">
        <v>0</v>
      </c>
      <c r="K70" s="9">
        <v>0</v>
      </c>
      <c r="L70" s="10">
        <f t="shared" si="66"/>
        <v>0</v>
      </c>
      <c r="M70" s="9">
        <v>0</v>
      </c>
      <c r="N70" s="9">
        <v>0</v>
      </c>
      <c r="O70" s="9">
        <v>0</v>
      </c>
      <c r="P70" s="10">
        <f t="shared" si="67"/>
        <v>0</v>
      </c>
      <c r="Q70" s="9">
        <v>0</v>
      </c>
      <c r="R70" s="9">
        <v>0</v>
      </c>
      <c r="S70" s="9">
        <v>0</v>
      </c>
      <c r="T70" s="10">
        <f t="shared" si="68"/>
        <v>0</v>
      </c>
      <c r="U70" s="9">
        <v>0</v>
      </c>
      <c r="V70" s="9">
        <v>0</v>
      </c>
      <c r="W70" s="9">
        <v>0</v>
      </c>
      <c r="X70" s="10">
        <f t="shared" si="69"/>
        <v>0</v>
      </c>
      <c r="Y70" s="9">
        <f t="shared" si="70"/>
        <v>0</v>
      </c>
      <c r="Z70" s="9">
        <f t="shared" si="70"/>
        <v>0</v>
      </c>
      <c r="AA70" s="9">
        <f t="shared" si="70"/>
        <v>0</v>
      </c>
      <c r="AB70" s="10">
        <f t="shared" si="71"/>
        <v>0</v>
      </c>
    </row>
    <row r="71" spans="1:28" ht="49.5" customHeight="1">
      <c r="A71" s="1"/>
      <c r="B71" s="199"/>
      <c r="C71" s="7">
        <v>5000</v>
      </c>
      <c r="D71" s="8" t="s">
        <v>21</v>
      </c>
      <c r="E71" s="9">
        <v>0</v>
      </c>
      <c r="F71" s="9">
        <v>0</v>
      </c>
      <c r="G71" s="9">
        <v>0</v>
      </c>
      <c r="H71" s="10">
        <f t="shared" si="65"/>
        <v>0</v>
      </c>
      <c r="I71" s="9">
        <v>0</v>
      </c>
      <c r="J71" s="9">
        <v>0</v>
      </c>
      <c r="K71" s="9">
        <v>0</v>
      </c>
      <c r="L71" s="10">
        <f t="shared" si="66"/>
        <v>0</v>
      </c>
      <c r="M71" s="9">
        <v>0</v>
      </c>
      <c r="N71" s="9">
        <v>0</v>
      </c>
      <c r="O71" s="9">
        <v>0</v>
      </c>
      <c r="P71" s="10">
        <f t="shared" si="67"/>
        <v>0</v>
      </c>
      <c r="Q71" s="9">
        <v>0</v>
      </c>
      <c r="R71" s="9">
        <v>0</v>
      </c>
      <c r="S71" s="9">
        <v>0</v>
      </c>
      <c r="T71" s="10">
        <f t="shared" si="68"/>
        <v>0</v>
      </c>
      <c r="U71" s="9">
        <v>0</v>
      </c>
      <c r="V71" s="9">
        <v>0</v>
      </c>
      <c r="W71" s="9">
        <v>0</v>
      </c>
      <c r="X71" s="10">
        <f t="shared" si="69"/>
        <v>0</v>
      </c>
      <c r="Y71" s="9">
        <f t="shared" si="70"/>
        <v>0</v>
      </c>
      <c r="Z71" s="9">
        <f t="shared" si="70"/>
        <v>0</v>
      </c>
      <c r="AA71" s="9">
        <f t="shared" si="70"/>
        <v>0</v>
      </c>
      <c r="AB71" s="10">
        <f t="shared" si="71"/>
        <v>0</v>
      </c>
    </row>
    <row r="72" spans="1:28" ht="49.5" customHeight="1">
      <c r="A72" s="1"/>
      <c r="B72" s="200"/>
      <c r="C72" s="7">
        <v>6000</v>
      </c>
      <c r="D72" s="8" t="s">
        <v>22</v>
      </c>
      <c r="E72" s="9">
        <v>0</v>
      </c>
      <c r="F72" s="9">
        <v>0</v>
      </c>
      <c r="G72" s="9">
        <v>0</v>
      </c>
      <c r="H72" s="10">
        <f t="shared" si="65"/>
        <v>0</v>
      </c>
      <c r="I72" s="9">
        <v>0</v>
      </c>
      <c r="J72" s="9">
        <v>0</v>
      </c>
      <c r="K72" s="9">
        <v>0</v>
      </c>
      <c r="L72" s="10">
        <f t="shared" si="66"/>
        <v>0</v>
      </c>
      <c r="M72" s="9">
        <v>0</v>
      </c>
      <c r="N72" s="9">
        <v>0</v>
      </c>
      <c r="O72" s="9">
        <v>0</v>
      </c>
      <c r="P72" s="10">
        <f t="shared" si="67"/>
        <v>0</v>
      </c>
      <c r="Q72" s="9">
        <v>0</v>
      </c>
      <c r="R72" s="9">
        <v>0</v>
      </c>
      <c r="S72" s="9">
        <v>0</v>
      </c>
      <c r="T72" s="10">
        <f t="shared" si="68"/>
        <v>0</v>
      </c>
      <c r="U72" s="9">
        <v>0</v>
      </c>
      <c r="V72" s="9">
        <v>0</v>
      </c>
      <c r="W72" s="9">
        <v>0</v>
      </c>
      <c r="X72" s="10">
        <f t="shared" si="69"/>
        <v>0</v>
      </c>
      <c r="Y72" s="9">
        <f t="shared" si="70"/>
        <v>0</v>
      </c>
      <c r="Z72" s="9">
        <f t="shared" si="70"/>
        <v>0</v>
      </c>
      <c r="AA72" s="9">
        <f t="shared" si="70"/>
        <v>0</v>
      </c>
      <c r="AB72" s="10">
        <f t="shared" si="71"/>
        <v>0</v>
      </c>
    </row>
    <row r="73" spans="1:28" ht="64.5" customHeight="1">
      <c r="A73" s="1"/>
      <c r="B73" s="198">
        <v>10</v>
      </c>
      <c r="C73" s="11"/>
      <c r="D73" s="14" t="s">
        <v>31</v>
      </c>
      <c r="E73" s="13">
        <f>SUM(E74:E79)</f>
        <v>28916774.510000002</v>
      </c>
      <c r="F73" s="13">
        <f t="shared" ref="F73:AA73" si="72">SUM(F74:F79)</f>
        <v>10397225.73</v>
      </c>
      <c r="G73" s="13">
        <f t="shared" si="72"/>
        <v>2650000</v>
      </c>
      <c r="H73" s="13">
        <f t="shared" si="72"/>
        <v>41964000.240000002</v>
      </c>
      <c r="I73" s="13">
        <f t="shared" si="72"/>
        <v>0</v>
      </c>
      <c r="J73" s="13">
        <f t="shared" si="72"/>
        <v>0</v>
      </c>
      <c r="K73" s="13">
        <f t="shared" si="72"/>
        <v>0</v>
      </c>
      <c r="L73" s="13">
        <f>SUM(L74:L79)</f>
        <v>0</v>
      </c>
      <c r="M73" s="13">
        <f t="shared" si="72"/>
        <v>0</v>
      </c>
      <c r="N73" s="13">
        <f t="shared" si="72"/>
        <v>0</v>
      </c>
      <c r="O73" s="13">
        <f t="shared" si="72"/>
        <v>0</v>
      </c>
      <c r="P73" s="13">
        <f>SUM(P74:P79)</f>
        <v>0</v>
      </c>
      <c r="Q73" s="13">
        <f t="shared" si="72"/>
        <v>28916774.510000002</v>
      </c>
      <c r="R73" s="13">
        <f t="shared" si="72"/>
        <v>10397225.73</v>
      </c>
      <c r="S73" s="13">
        <f t="shared" si="72"/>
        <v>2573031.9699999997</v>
      </c>
      <c r="T73" s="13">
        <f>SUM(T74:T79)</f>
        <v>41887032.210000001</v>
      </c>
      <c r="U73" s="13">
        <f t="shared" si="72"/>
        <v>0</v>
      </c>
      <c r="V73" s="13">
        <f t="shared" si="72"/>
        <v>0</v>
      </c>
      <c r="W73" s="13">
        <f t="shared" si="72"/>
        <v>0</v>
      </c>
      <c r="X73" s="13">
        <f>SUM(X74:X79)</f>
        <v>0</v>
      </c>
      <c r="Y73" s="13">
        <f t="shared" si="72"/>
        <v>0</v>
      </c>
      <c r="Z73" s="13">
        <f t="shared" si="72"/>
        <v>0</v>
      </c>
      <c r="AA73" s="13">
        <f t="shared" si="72"/>
        <v>76968.030000000028</v>
      </c>
      <c r="AB73" s="13">
        <f>SUM(AB74:AB79)</f>
        <v>76968.030000000028</v>
      </c>
    </row>
    <row r="74" spans="1:28" ht="49.5" customHeight="1">
      <c r="A74" s="1"/>
      <c r="B74" s="199"/>
      <c r="C74" s="7">
        <v>1000</v>
      </c>
      <c r="D74" s="8" t="s">
        <v>17</v>
      </c>
      <c r="E74" s="9">
        <v>0</v>
      </c>
      <c r="F74" s="9">
        <v>0</v>
      </c>
      <c r="G74" s="9">
        <v>0</v>
      </c>
      <c r="H74" s="10">
        <f t="shared" ref="H74:H79" si="73">E74+F74+G74</f>
        <v>0</v>
      </c>
      <c r="I74" s="9">
        <v>0</v>
      </c>
      <c r="J74" s="9">
        <v>0</v>
      </c>
      <c r="K74" s="9">
        <v>0</v>
      </c>
      <c r="L74" s="10">
        <f t="shared" ref="L74:L79" si="74">I74+J74+K74</f>
        <v>0</v>
      </c>
      <c r="M74" s="9">
        <v>0</v>
      </c>
      <c r="N74" s="9">
        <v>0</v>
      </c>
      <c r="O74" s="9">
        <v>0</v>
      </c>
      <c r="P74" s="10">
        <f t="shared" ref="P74:P79" si="75">M74+N74+O74</f>
        <v>0</v>
      </c>
      <c r="Q74" s="9">
        <v>0</v>
      </c>
      <c r="R74" s="9">
        <v>0</v>
      </c>
      <c r="S74" s="9">
        <v>0</v>
      </c>
      <c r="T74" s="10">
        <f t="shared" ref="T74:T79" si="76">Q74+R74+S74</f>
        <v>0</v>
      </c>
      <c r="U74" s="9">
        <v>0</v>
      </c>
      <c r="V74" s="9">
        <v>0</v>
      </c>
      <c r="W74" s="9">
        <v>0</v>
      </c>
      <c r="X74" s="10">
        <f t="shared" ref="X74:X79" si="77">U74+V74+W74</f>
        <v>0</v>
      </c>
      <c r="Y74" s="9">
        <f t="shared" ref="Y74:AA79" si="78">E74-I74-M74-Q74-U74</f>
        <v>0</v>
      </c>
      <c r="Z74" s="9">
        <f t="shared" si="78"/>
        <v>0</v>
      </c>
      <c r="AA74" s="9">
        <f t="shared" si="78"/>
        <v>0</v>
      </c>
      <c r="AB74" s="10">
        <f t="shared" ref="AB74:AB79" si="79">Y74+Z74+AA74</f>
        <v>0</v>
      </c>
    </row>
    <row r="75" spans="1:28" ht="49.5" customHeight="1">
      <c r="A75" s="1"/>
      <c r="B75" s="199"/>
      <c r="C75" s="7">
        <v>2000</v>
      </c>
      <c r="D75" s="8" t="s">
        <v>18</v>
      </c>
      <c r="E75" s="9">
        <v>1997066.44</v>
      </c>
      <c r="F75" s="9">
        <v>0</v>
      </c>
      <c r="G75" s="9">
        <v>0</v>
      </c>
      <c r="H75" s="10">
        <f t="shared" si="73"/>
        <v>1997066.44</v>
      </c>
      <c r="I75" s="9">
        <v>0</v>
      </c>
      <c r="J75" s="9">
        <v>0</v>
      </c>
      <c r="K75" s="9">
        <v>0</v>
      </c>
      <c r="L75" s="10">
        <f t="shared" si="74"/>
        <v>0</v>
      </c>
      <c r="M75" s="9">
        <v>0</v>
      </c>
      <c r="N75" s="9">
        <v>0</v>
      </c>
      <c r="O75" s="9">
        <v>0</v>
      </c>
      <c r="P75" s="10">
        <f t="shared" si="75"/>
        <v>0</v>
      </c>
      <c r="Q75" s="9">
        <v>1997066.44</v>
      </c>
      <c r="R75" s="9">
        <v>0</v>
      </c>
      <c r="S75" s="9">
        <v>0</v>
      </c>
      <c r="T75" s="10">
        <f t="shared" si="76"/>
        <v>1997066.44</v>
      </c>
      <c r="U75" s="9">
        <v>0</v>
      </c>
      <c r="V75" s="9">
        <v>0</v>
      </c>
      <c r="W75" s="9">
        <v>0</v>
      </c>
      <c r="X75" s="10">
        <f t="shared" si="77"/>
        <v>0</v>
      </c>
      <c r="Y75" s="9">
        <f t="shared" si="78"/>
        <v>0</v>
      </c>
      <c r="Z75" s="9">
        <f t="shared" si="78"/>
        <v>0</v>
      </c>
      <c r="AA75" s="9">
        <f t="shared" si="78"/>
        <v>0</v>
      </c>
      <c r="AB75" s="10">
        <f t="shared" si="79"/>
        <v>0</v>
      </c>
    </row>
    <row r="76" spans="1:28" ht="49.5" customHeight="1">
      <c r="A76" s="1"/>
      <c r="B76" s="199"/>
      <c r="C76" s="7">
        <v>3000</v>
      </c>
      <c r="D76" s="8" t="s">
        <v>19</v>
      </c>
      <c r="E76" s="9">
        <v>15944109.109999999</v>
      </c>
      <c r="F76" s="9">
        <v>0</v>
      </c>
      <c r="G76" s="9">
        <v>2000000</v>
      </c>
      <c r="H76" s="10">
        <f t="shared" si="73"/>
        <v>17944109.109999999</v>
      </c>
      <c r="I76" s="9">
        <v>0</v>
      </c>
      <c r="J76" s="9">
        <v>0</v>
      </c>
      <c r="K76" s="9">
        <v>0</v>
      </c>
      <c r="L76" s="10">
        <f t="shared" si="74"/>
        <v>0</v>
      </c>
      <c r="M76" s="9">
        <v>0</v>
      </c>
      <c r="N76" s="9">
        <v>0</v>
      </c>
      <c r="O76" s="9">
        <v>0</v>
      </c>
      <c r="P76" s="10">
        <f t="shared" si="75"/>
        <v>0</v>
      </c>
      <c r="Q76" s="9">
        <v>15944109.109999999</v>
      </c>
      <c r="R76" s="9">
        <v>0</v>
      </c>
      <c r="S76" s="9">
        <v>2000000</v>
      </c>
      <c r="T76" s="10">
        <f t="shared" si="76"/>
        <v>17944109.109999999</v>
      </c>
      <c r="U76" s="9">
        <v>0</v>
      </c>
      <c r="V76" s="9">
        <v>0</v>
      </c>
      <c r="W76" s="9">
        <v>0</v>
      </c>
      <c r="X76" s="10">
        <f t="shared" si="77"/>
        <v>0</v>
      </c>
      <c r="Y76" s="9">
        <f t="shared" si="78"/>
        <v>0</v>
      </c>
      <c r="Z76" s="9">
        <f t="shared" si="78"/>
        <v>0</v>
      </c>
      <c r="AA76" s="9">
        <f t="shared" si="78"/>
        <v>0</v>
      </c>
      <c r="AB76" s="10">
        <f t="shared" si="79"/>
        <v>0</v>
      </c>
    </row>
    <row r="77" spans="1:28" ht="54.95" customHeight="1">
      <c r="A77" s="1"/>
      <c r="B77" s="199"/>
      <c r="C77" s="7">
        <v>4000</v>
      </c>
      <c r="D77" s="8" t="s">
        <v>20</v>
      </c>
      <c r="E77" s="9">
        <v>0</v>
      </c>
      <c r="F77" s="9">
        <v>0</v>
      </c>
      <c r="G77" s="9">
        <v>0</v>
      </c>
      <c r="H77" s="10">
        <f t="shared" si="73"/>
        <v>0</v>
      </c>
      <c r="I77" s="9">
        <v>0</v>
      </c>
      <c r="J77" s="9">
        <v>0</v>
      </c>
      <c r="K77" s="9">
        <v>0</v>
      </c>
      <c r="L77" s="10">
        <f t="shared" si="74"/>
        <v>0</v>
      </c>
      <c r="M77" s="9">
        <v>0</v>
      </c>
      <c r="N77" s="9">
        <v>0</v>
      </c>
      <c r="O77" s="9">
        <v>0</v>
      </c>
      <c r="P77" s="10">
        <f t="shared" si="75"/>
        <v>0</v>
      </c>
      <c r="Q77" s="9">
        <v>0</v>
      </c>
      <c r="R77" s="9">
        <v>0</v>
      </c>
      <c r="S77" s="9">
        <v>0</v>
      </c>
      <c r="T77" s="10">
        <f t="shared" si="76"/>
        <v>0</v>
      </c>
      <c r="U77" s="9">
        <v>0</v>
      </c>
      <c r="V77" s="9">
        <v>0</v>
      </c>
      <c r="W77" s="9">
        <v>0</v>
      </c>
      <c r="X77" s="10">
        <f t="shared" si="77"/>
        <v>0</v>
      </c>
      <c r="Y77" s="9">
        <f t="shared" si="78"/>
        <v>0</v>
      </c>
      <c r="Z77" s="9">
        <f t="shared" si="78"/>
        <v>0</v>
      </c>
      <c r="AA77" s="9">
        <f t="shared" si="78"/>
        <v>0</v>
      </c>
      <c r="AB77" s="10">
        <f t="shared" si="79"/>
        <v>0</v>
      </c>
    </row>
    <row r="78" spans="1:28" ht="49.5" customHeight="1">
      <c r="A78" s="1"/>
      <c r="B78" s="199"/>
      <c r="C78" s="7">
        <v>5000</v>
      </c>
      <c r="D78" s="8" t="s">
        <v>21</v>
      </c>
      <c r="E78" s="9">
        <v>575598.96</v>
      </c>
      <c r="F78" s="9">
        <v>0</v>
      </c>
      <c r="G78" s="9">
        <v>650000</v>
      </c>
      <c r="H78" s="10">
        <f t="shared" si="73"/>
        <v>1225598.96</v>
      </c>
      <c r="I78" s="9">
        <v>0</v>
      </c>
      <c r="J78" s="9">
        <v>0</v>
      </c>
      <c r="K78" s="9">
        <v>0</v>
      </c>
      <c r="L78" s="10">
        <f t="shared" si="74"/>
        <v>0</v>
      </c>
      <c r="M78" s="9">
        <v>0</v>
      </c>
      <c r="N78" s="9">
        <v>0</v>
      </c>
      <c r="O78" s="9">
        <v>0</v>
      </c>
      <c r="P78" s="10">
        <f t="shared" si="75"/>
        <v>0</v>
      </c>
      <c r="Q78" s="9">
        <v>575598.96</v>
      </c>
      <c r="R78" s="9">
        <v>0</v>
      </c>
      <c r="S78" s="9">
        <v>573031.97</v>
      </c>
      <c r="T78" s="10">
        <f t="shared" si="76"/>
        <v>1148630.93</v>
      </c>
      <c r="U78" s="9">
        <v>0</v>
      </c>
      <c r="V78" s="9">
        <v>0</v>
      </c>
      <c r="W78" s="9">
        <v>0</v>
      </c>
      <c r="X78" s="10">
        <f t="shared" si="77"/>
        <v>0</v>
      </c>
      <c r="Y78" s="9">
        <f t="shared" si="78"/>
        <v>0</v>
      </c>
      <c r="Z78" s="9">
        <f t="shared" si="78"/>
        <v>0</v>
      </c>
      <c r="AA78" s="9">
        <f t="shared" si="78"/>
        <v>76968.030000000028</v>
      </c>
      <c r="AB78" s="10">
        <f t="shared" si="79"/>
        <v>76968.030000000028</v>
      </c>
    </row>
    <row r="79" spans="1:28" ht="49.5" customHeight="1">
      <c r="A79" s="1"/>
      <c r="B79" s="200"/>
      <c r="C79" s="7">
        <v>6000</v>
      </c>
      <c r="D79" s="8" t="s">
        <v>22</v>
      </c>
      <c r="E79" s="9">
        <v>10400000</v>
      </c>
      <c r="F79" s="9">
        <v>10397225.73</v>
      </c>
      <c r="G79" s="9">
        <v>0</v>
      </c>
      <c r="H79" s="10">
        <f t="shared" si="73"/>
        <v>20797225.73</v>
      </c>
      <c r="I79" s="9">
        <v>0</v>
      </c>
      <c r="J79" s="9">
        <v>0</v>
      </c>
      <c r="K79" s="9">
        <v>0</v>
      </c>
      <c r="L79" s="10">
        <f t="shared" si="74"/>
        <v>0</v>
      </c>
      <c r="M79" s="9">
        <v>0</v>
      </c>
      <c r="N79" s="9">
        <v>0</v>
      </c>
      <c r="O79" s="9">
        <v>0</v>
      </c>
      <c r="P79" s="10">
        <f t="shared" si="75"/>
        <v>0</v>
      </c>
      <c r="Q79" s="9">
        <v>10400000</v>
      </c>
      <c r="R79" s="9">
        <v>10397225.73</v>
      </c>
      <c r="S79" s="9">
        <v>0</v>
      </c>
      <c r="T79" s="10">
        <f t="shared" si="76"/>
        <v>20797225.73</v>
      </c>
      <c r="U79" s="9">
        <v>0</v>
      </c>
      <c r="V79" s="9">
        <v>0</v>
      </c>
      <c r="W79" s="9">
        <v>0</v>
      </c>
      <c r="X79" s="10">
        <f t="shared" si="77"/>
        <v>0</v>
      </c>
      <c r="Y79" s="9">
        <f t="shared" si="78"/>
        <v>0</v>
      </c>
      <c r="Z79" s="9">
        <f t="shared" si="78"/>
        <v>0</v>
      </c>
      <c r="AA79" s="9">
        <f t="shared" si="78"/>
        <v>0</v>
      </c>
      <c r="AB79" s="10">
        <f t="shared" si="79"/>
        <v>0</v>
      </c>
    </row>
    <row r="80" spans="1:28" ht="64.5" customHeight="1">
      <c r="A80" s="1"/>
      <c r="B80" s="198">
        <v>11</v>
      </c>
      <c r="C80" s="11"/>
      <c r="D80" s="12" t="s">
        <v>32</v>
      </c>
      <c r="E80" s="13">
        <f>SUM(E81:E86)</f>
        <v>8780264.75</v>
      </c>
      <c r="F80" s="13">
        <f t="shared" ref="F80:AA80" si="80">SUM(F81:F86)</f>
        <v>0</v>
      </c>
      <c r="G80" s="13">
        <f t="shared" si="80"/>
        <v>9826644.0800000001</v>
      </c>
      <c r="H80" s="13">
        <f t="shared" si="80"/>
        <v>18606908.829999998</v>
      </c>
      <c r="I80" s="13">
        <f t="shared" si="80"/>
        <v>0</v>
      </c>
      <c r="J80" s="13">
        <f t="shared" si="80"/>
        <v>0</v>
      </c>
      <c r="K80" s="13">
        <f t="shared" si="80"/>
        <v>0</v>
      </c>
      <c r="L80" s="13">
        <f>SUM(L81:L86)</f>
        <v>0</v>
      </c>
      <c r="M80" s="13">
        <f t="shared" si="80"/>
        <v>0</v>
      </c>
      <c r="N80" s="13">
        <f t="shared" si="80"/>
        <v>0</v>
      </c>
      <c r="O80" s="13">
        <f t="shared" si="80"/>
        <v>0</v>
      </c>
      <c r="P80" s="13">
        <f>SUM(P81:P86)</f>
        <v>0</v>
      </c>
      <c r="Q80" s="13">
        <f t="shared" si="80"/>
        <v>8683444.0899999999</v>
      </c>
      <c r="R80" s="13">
        <f t="shared" si="80"/>
        <v>0</v>
      </c>
      <c r="S80" s="13">
        <f t="shared" si="80"/>
        <v>9669258.4700000007</v>
      </c>
      <c r="T80" s="13">
        <f>SUM(T81:T86)</f>
        <v>18352702.560000002</v>
      </c>
      <c r="U80" s="13">
        <f t="shared" si="80"/>
        <v>0</v>
      </c>
      <c r="V80" s="13">
        <f t="shared" si="80"/>
        <v>0</v>
      </c>
      <c r="W80" s="13">
        <f t="shared" si="80"/>
        <v>0</v>
      </c>
      <c r="X80" s="13">
        <f>SUM(X81:X86)</f>
        <v>0</v>
      </c>
      <c r="Y80" s="13">
        <f t="shared" si="80"/>
        <v>96820.660000000033</v>
      </c>
      <c r="Z80" s="13">
        <f t="shared" si="80"/>
        <v>0</v>
      </c>
      <c r="AA80" s="13">
        <f t="shared" si="80"/>
        <v>157385.6099999994</v>
      </c>
      <c r="AB80" s="13">
        <f>SUM(AB81:AB86)</f>
        <v>254206.26999999944</v>
      </c>
    </row>
    <row r="81" spans="1:28" ht="49.5" customHeight="1">
      <c r="A81" s="1"/>
      <c r="B81" s="199"/>
      <c r="C81" s="7">
        <v>1000</v>
      </c>
      <c r="D81" s="8" t="s">
        <v>17</v>
      </c>
      <c r="E81" s="9">
        <v>0</v>
      </c>
      <c r="F81" s="9">
        <v>0</v>
      </c>
      <c r="G81" s="9">
        <v>9810009.2799999993</v>
      </c>
      <c r="H81" s="10">
        <f t="shared" ref="H81:H86" si="81">E81+F81+G81</f>
        <v>9810009.2799999993</v>
      </c>
      <c r="I81" s="9">
        <v>0</v>
      </c>
      <c r="J81" s="9">
        <v>0</v>
      </c>
      <c r="K81" s="9">
        <v>0</v>
      </c>
      <c r="L81" s="10">
        <f t="shared" ref="L81:L86" si="82">I81+J81+K81</f>
        <v>0</v>
      </c>
      <c r="M81" s="9">
        <v>0</v>
      </c>
      <c r="N81" s="9">
        <v>0</v>
      </c>
      <c r="O81" s="9">
        <v>0</v>
      </c>
      <c r="P81" s="10">
        <f t="shared" ref="P81:P86" si="83">M81+N81+O81</f>
        <v>0</v>
      </c>
      <c r="Q81" s="9">
        <v>0</v>
      </c>
      <c r="R81" s="9">
        <v>0</v>
      </c>
      <c r="S81" s="9">
        <v>9652623.6699999999</v>
      </c>
      <c r="T81" s="10">
        <f t="shared" ref="T81:T86" si="84">Q81+R81+S81</f>
        <v>9652623.6699999999</v>
      </c>
      <c r="U81" s="9">
        <v>0</v>
      </c>
      <c r="V81" s="9">
        <v>0</v>
      </c>
      <c r="W81" s="9">
        <v>0</v>
      </c>
      <c r="X81" s="10">
        <f t="shared" ref="X81:X86" si="85">U81+V81+W81</f>
        <v>0</v>
      </c>
      <c r="Y81" s="9">
        <f t="shared" ref="Y81:AA86" si="86">E81-I81-M81-Q81-U81</f>
        <v>0</v>
      </c>
      <c r="Z81" s="9">
        <f t="shared" si="86"/>
        <v>0</v>
      </c>
      <c r="AA81" s="9">
        <f t="shared" si="86"/>
        <v>157385.6099999994</v>
      </c>
      <c r="AB81" s="10">
        <f t="shared" ref="AB81:AB86" si="87">Y81+Z81+AA81</f>
        <v>157385.6099999994</v>
      </c>
    </row>
    <row r="82" spans="1:28" ht="49.5" customHeight="1">
      <c r="A82" s="1"/>
      <c r="B82" s="199"/>
      <c r="C82" s="7">
        <v>2000</v>
      </c>
      <c r="D82" s="8" t="s">
        <v>18</v>
      </c>
      <c r="E82" s="9">
        <v>0</v>
      </c>
      <c r="F82" s="9">
        <v>0</v>
      </c>
      <c r="G82" s="9">
        <v>16634.8</v>
      </c>
      <c r="H82" s="10">
        <f t="shared" si="81"/>
        <v>16634.8</v>
      </c>
      <c r="I82" s="9">
        <v>0</v>
      </c>
      <c r="J82" s="9">
        <v>0</v>
      </c>
      <c r="K82" s="9">
        <v>0</v>
      </c>
      <c r="L82" s="10">
        <f t="shared" si="82"/>
        <v>0</v>
      </c>
      <c r="M82" s="9">
        <v>0</v>
      </c>
      <c r="N82" s="9">
        <v>0</v>
      </c>
      <c r="O82" s="9">
        <v>0</v>
      </c>
      <c r="P82" s="10">
        <f t="shared" si="83"/>
        <v>0</v>
      </c>
      <c r="Q82" s="9">
        <v>0</v>
      </c>
      <c r="R82" s="9">
        <v>0</v>
      </c>
      <c r="S82" s="9">
        <v>16634.8</v>
      </c>
      <c r="T82" s="10">
        <f t="shared" si="84"/>
        <v>16634.8</v>
      </c>
      <c r="U82" s="9">
        <v>0</v>
      </c>
      <c r="V82" s="9">
        <v>0</v>
      </c>
      <c r="W82" s="9">
        <v>0</v>
      </c>
      <c r="X82" s="10">
        <f t="shared" si="85"/>
        <v>0</v>
      </c>
      <c r="Y82" s="9">
        <f t="shared" si="86"/>
        <v>0</v>
      </c>
      <c r="Z82" s="9">
        <f t="shared" si="86"/>
        <v>0</v>
      </c>
      <c r="AA82" s="9">
        <f t="shared" si="86"/>
        <v>0</v>
      </c>
      <c r="AB82" s="10">
        <f t="shared" si="87"/>
        <v>0</v>
      </c>
    </row>
    <row r="83" spans="1:28" ht="49.5" customHeight="1">
      <c r="A83" s="1"/>
      <c r="B83" s="199"/>
      <c r="C83" s="7">
        <v>3000</v>
      </c>
      <c r="D83" s="8" t="s">
        <v>19</v>
      </c>
      <c r="E83" s="9">
        <v>8259763.9199999999</v>
      </c>
      <c r="F83" s="9">
        <v>0</v>
      </c>
      <c r="G83" s="9">
        <v>0</v>
      </c>
      <c r="H83" s="10">
        <f t="shared" si="81"/>
        <v>8259763.9199999999</v>
      </c>
      <c r="I83" s="9">
        <v>0</v>
      </c>
      <c r="J83" s="9">
        <v>0</v>
      </c>
      <c r="K83" s="9">
        <v>0</v>
      </c>
      <c r="L83" s="10">
        <f t="shared" si="82"/>
        <v>0</v>
      </c>
      <c r="M83" s="9">
        <v>0</v>
      </c>
      <c r="N83" s="9">
        <v>0</v>
      </c>
      <c r="O83" s="9">
        <v>0</v>
      </c>
      <c r="P83" s="10">
        <f t="shared" si="83"/>
        <v>0</v>
      </c>
      <c r="Q83" s="9">
        <v>8259763.9199999999</v>
      </c>
      <c r="R83" s="9">
        <v>0</v>
      </c>
      <c r="S83" s="9">
        <v>0</v>
      </c>
      <c r="T83" s="10">
        <f t="shared" si="84"/>
        <v>8259763.9199999999</v>
      </c>
      <c r="U83" s="9">
        <v>0</v>
      </c>
      <c r="V83" s="9">
        <v>0</v>
      </c>
      <c r="W83" s="9">
        <v>0</v>
      </c>
      <c r="X83" s="10">
        <f t="shared" si="85"/>
        <v>0</v>
      </c>
      <c r="Y83" s="9">
        <f t="shared" si="86"/>
        <v>0</v>
      </c>
      <c r="Z83" s="9">
        <f t="shared" si="86"/>
        <v>0</v>
      </c>
      <c r="AA83" s="9">
        <f t="shared" si="86"/>
        <v>0</v>
      </c>
      <c r="AB83" s="10">
        <f t="shared" si="87"/>
        <v>0</v>
      </c>
    </row>
    <row r="84" spans="1:28" ht="54.95" customHeight="1">
      <c r="A84" s="1"/>
      <c r="B84" s="199"/>
      <c r="C84" s="7">
        <v>4000</v>
      </c>
      <c r="D84" s="8" t="s">
        <v>20</v>
      </c>
      <c r="E84" s="9">
        <v>0</v>
      </c>
      <c r="F84" s="9">
        <v>0</v>
      </c>
      <c r="G84" s="9">
        <v>0</v>
      </c>
      <c r="H84" s="10">
        <f t="shared" si="81"/>
        <v>0</v>
      </c>
      <c r="I84" s="9">
        <v>0</v>
      </c>
      <c r="J84" s="9">
        <v>0</v>
      </c>
      <c r="K84" s="9">
        <v>0</v>
      </c>
      <c r="L84" s="10">
        <f t="shared" si="82"/>
        <v>0</v>
      </c>
      <c r="M84" s="9">
        <v>0</v>
      </c>
      <c r="N84" s="9">
        <v>0</v>
      </c>
      <c r="O84" s="9">
        <v>0</v>
      </c>
      <c r="P84" s="10">
        <f t="shared" si="83"/>
        <v>0</v>
      </c>
      <c r="Q84" s="9">
        <v>0</v>
      </c>
      <c r="R84" s="9">
        <v>0</v>
      </c>
      <c r="S84" s="9">
        <v>0</v>
      </c>
      <c r="T84" s="10">
        <f t="shared" si="84"/>
        <v>0</v>
      </c>
      <c r="U84" s="9">
        <v>0</v>
      </c>
      <c r="V84" s="9">
        <v>0</v>
      </c>
      <c r="W84" s="9">
        <v>0</v>
      </c>
      <c r="X84" s="10">
        <f t="shared" si="85"/>
        <v>0</v>
      </c>
      <c r="Y84" s="9">
        <f t="shared" si="86"/>
        <v>0</v>
      </c>
      <c r="Z84" s="9">
        <f t="shared" si="86"/>
        <v>0</v>
      </c>
      <c r="AA84" s="9">
        <f t="shared" si="86"/>
        <v>0</v>
      </c>
      <c r="AB84" s="10">
        <f t="shared" si="87"/>
        <v>0</v>
      </c>
    </row>
    <row r="85" spans="1:28" ht="49.5" customHeight="1">
      <c r="A85" s="1"/>
      <c r="B85" s="199"/>
      <c r="C85" s="7">
        <v>5000</v>
      </c>
      <c r="D85" s="8" t="s">
        <v>21</v>
      </c>
      <c r="E85" s="9">
        <v>520500.83</v>
      </c>
      <c r="F85" s="9">
        <v>0</v>
      </c>
      <c r="G85" s="9">
        <v>0</v>
      </c>
      <c r="H85" s="10">
        <f t="shared" si="81"/>
        <v>520500.83</v>
      </c>
      <c r="I85" s="9">
        <v>0</v>
      </c>
      <c r="J85" s="9">
        <v>0</v>
      </c>
      <c r="K85" s="9">
        <v>0</v>
      </c>
      <c r="L85" s="10">
        <f t="shared" si="82"/>
        <v>0</v>
      </c>
      <c r="M85" s="9">
        <v>0</v>
      </c>
      <c r="N85" s="9">
        <v>0</v>
      </c>
      <c r="O85" s="9">
        <v>0</v>
      </c>
      <c r="P85" s="10">
        <f t="shared" si="83"/>
        <v>0</v>
      </c>
      <c r="Q85" s="9">
        <v>423680.17</v>
      </c>
      <c r="R85" s="9">
        <v>0</v>
      </c>
      <c r="S85" s="9">
        <v>0</v>
      </c>
      <c r="T85" s="10">
        <f t="shared" si="84"/>
        <v>423680.17</v>
      </c>
      <c r="U85" s="9">
        <v>0</v>
      </c>
      <c r="V85" s="9">
        <v>0</v>
      </c>
      <c r="W85" s="9">
        <v>0</v>
      </c>
      <c r="X85" s="10">
        <f t="shared" si="85"/>
        <v>0</v>
      </c>
      <c r="Y85" s="9">
        <f t="shared" si="86"/>
        <v>96820.660000000033</v>
      </c>
      <c r="Z85" s="9">
        <f t="shared" si="86"/>
        <v>0</v>
      </c>
      <c r="AA85" s="9">
        <f t="shared" si="86"/>
        <v>0</v>
      </c>
      <c r="AB85" s="10">
        <f t="shared" si="87"/>
        <v>96820.660000000033</v>
      </c>
    </row>
    <row r="86" spans="1:28" ht="49.5" customHeight="1">
      <c r="A86" s="1"/>
      <c r="B86" s="200"/>
      <c r="C86" s="7">
        <v>6000</v>
      </c>
      <c r="D86" s="8" t="s">
        <v>22</v>
      </c>
      <c r="E86" s="9">
        <v>0</v>
      </c>
      <c r="F86" s="9">
        <v>0</v>
      </c>
      <c r="G86" s="9">
        <v>0</v>
      </c>
      <c r="H86" s="10">
        <f t="shared" si="81"/>
        <v>0</v>
      </c>
      <c r="I86" s="9">
        <v>0</v>
      </c>
      <c r="J86" s="9">
        <v>0</v>
      </c>
      <c r="K86" s="9">
        <v>0</v>
      </c>
      <c r="L86" s="10">
        <f t="shared" si="82"/>
        <v>0</v>
      </c>
      <c r="M86" s="9">
        <v>0</v>
      </c>
      <c r="N86" s="9">
        <v>0</v>
      </c>
      <c r="O86" s="9">
        <v>0</v>
      </c>
      <c r="P86" s="10">
        <f t="shared" si="83"/>
        <v>0</v>
      </c>
      <c r="Q86" s="9">
        <v>0</v>
      </c>
      <c r="R86" s="9">
        <v>0</v>
      </c>
      <c r="S86" s="9">
        <v>0</v>
      </c>
      <c r="T86" s="10">
        <f t="shared" si="84"/>
        <v>0</v>
      </c>
      <c r="U86" s="9">
        <v>0</v>
      </c>
      <c r="V86" s="9">
        <v>0</v>
      </c>
      <c r="W86" s="9">
        <v>0</v>
      </c>
      <c r="X86" s="10">
        <f t="shared" si="85"/>
        <v>0</v>
      </c>
      <c r="Y86" s="9">
        <f t="shared" si="86"/>
        <v>0</v>
      </c>
      <c r="Z86" s="9">
        <f t="shared" si="86"/>
        <v>0</v>
      </c>
      <c r="AA86" s="9">
        <f t="shared" si="86"/>
        <v>0</v>
      </c>
      <c r="AB86" s="10">
        <f t="shared" si="87"/>
        <v>0</v>
      </c>
    </row>
    <row r="87" spans="1:28" ht="64.5" customHeight="1">
      <c r="A87" s="1"/>
      <c r="B87" s="198">
        <v>12</v>
      </c>
      <c r="C87" s="11"/>
      <c r="D87" s="12" t="s">
        <v>33</v>
      </c>
      <c r="E87" s="13">
        <f>SUM(E88:E93)</f>
        <v>8467556.9499999993</v>
      </c>
      <c r="F87" s="13">
        <f t="shared" ref="F87:AA87" si="88">SUM(F88:F93)</f>
        <v>2774.27</v>
      </c>
      <c r="G87" s="13">
        <f t="shared" si="88"/>
        <v>6556308.2199999997</v>
      </c>
      <c r="H87" s="13">
        <f t="shared" si="88"/>
        <v>15026639.440000001</v>
      </c>
      <c r="I87" s="13">
        <f t="shared" si="88"/>
        <v>0</v>
      </c>
      <c r="J87" s="13">
        <f t="shared" si="88"/>
        <v>0</v>
      </c>
      <c r="K87" s="13">
        <f t="shared" si="88"/>
        <v>0</v>
      </c>
      <c r="L87" s="13">
        <f>SUM(L88:L93)</f>
        <v>0</v>
      </c>
      <c r="M87" s="13">
        <f t="shared" si="88"/>
        <v>0</v>
      </c>
      <c r="N87" s="13">
        <f t="shared" si="88"/>
        <v>0</v>
      </c>
      <c r="O87" s="13">
        <f t="shared" si="88"/>
        <v>0</v>
      </c>
      <c r="P87" s="13">
        <f>SUM(P88:P93)</f>
        <v>0</v>
      </c>
      <c r="Q87" s="13">
        <f t="shared" si="88"/>
        <v>7998576.7599999998</v>
      </c>
      <c r="R87" s="13">
        <f t="shared" si="88"/>
        <v>2774.27</v>
      </c>
      <c r="S87" s="13">
        <f t="shared" si="88"/>
        <v>6448904.7699999996</v>
      </c>
      <c r="T87" s="13">
        <f>SUM(T88:T93)</f>
        <v>14450255.799999999</v>
      </c>
      <c r="U87" s="13">
        <f t="shared" si="88"/>
        <v>0</v>
      </c>
      <c r="V87" s="13">
        <f t="shared" si="88"/>
        <v>0</v>
      </c>
      <c r="W87" s="13">
        <f t="shared" si="88"/>
        <v>0</v>
      </c>
      <c r="X87" s="13">
        <f>SUM(X88:X93)</f>
        <v>0</v>
      </c>
      <c r="Y87" s="13">
        <f t="shared" si="88"/>
        <v>468980.19000000041</v>
      </c>
      <c r="Z87" s="13">
        <f t="shared" si="88"/>
        <v>0</v>
      </c>
      <c r="AA87" s="13">
        <f t="shared" si="88"/>
        <v>107403.45000000019</v>
      </c>
      <c r="AB87" s="13">
        <f>SUM(AB88:AB93)</f>
        <v>576383.6400000006</v>
      </c>
    </row>
    <row r="88" spans="1:28" ht="49.5" customHeight="1">
      <c r="A88" s="1"/>
      <c r="B88" s="199"/>
      <c r="C88" s="7">
        <v>1000</v>
      </c>
      <c r="D88" s="8" t="s">
        <v>17</v>
      </c>
      <c r="E88" s="9">
        <v>0</v>
      </c>
      <c r="F88" s="9">
        <v>0</v>
      </c>
      <c r="G88" s="9">
        <v>4811203.8</v>
      </c>
      <c r="H88" s="10">
        <f t="shared" ref="H88:H93" si="89">E88+F88+G88</f>
        <v>4811203.8</v>
      </c>
      <c r="I88" s="9">
        <v>0</v>
      </c>
      <c r="J88" s="9">
        <v>0</v>
      </c>
      <c r="K88" s="9">
        <v>0</v>
      </c>
      <c r="L88" s="10">
        <f t="shared" ref="L88:L93" si="90">I88+J88+K88</f>
        <v>0</v>
      </c>
      <c r="M88" s="9">
        <v>0</v>
      </c>
      <c r="N88" s="9">
        <v>0</v>
      </c>
      <c r="O88" s="9">
        <v>0</v>
      </c>
      <c r="P88" s="10">
        <f t="shared" ref="P88:P93" si="91">M88+N88+O88</f>
        <v>0</v>
      </c>
      <c r="Q88" s="9">
        <v>0</v>
      </c>
      <c r="R88" s="9">
        <v>0</v>
      </c>
      <c r="S88" s="9">
        <v>4801960.3499999996</v>
      </c>
      <c r="T88" s="10">
        <f t="shared" ref="T88:T93" si="92">Q88+R88+S88</f>
        <v>4801960.3499999996</v>
      </c>
      <c r="U88" s="9">
        <v>0</v>
      </c>
      <c r="V88" s="9">
        <v>0</v>
      </c>
      <c r="W88" s="9">
        <v>0</v>
      </c>
      <c r="X88" s="10">
        <f t="shared" ref="X88:X93" si="93">U88+V88+W88</f>
        <v>0</v>
      </c>
      <c r="Y88" s="9">
        <f t="shared" ref="Y88:AA93" si="94">E88-I88-M88-Q88-U88</f>
        <v>0</v>
      </c>
      <c r="Z88" s="9">
        <f t="shared" si="94"/>
        <v>0</v>
      </c>
      <c r="AA88" s="9">
        <f t="shared" si="94"/>
        <v>9243.4500000001863</v>
      </c>
      <c r="AB88" s="10">
        <f t="shared" ref="AB88:AB93" si="95">Y88+Z88+AA88</f>
        <v>9243.4500000001863</v>
      </c>
    </row>
    <row r="89" spans="1:28" ht="49.5" customHeight="1">
      <c r="A89" s="1"/>
      <c r="B89" s="199"/>
      <c r="C89" s="7">
        <v>2000</v>
      </c>
      <c r="D89" s="8" t="s">
        <v>18</v>
      </c>
      <c r="E89" s="9">
        <v>0</v>
      </c>
      <c r="F89" s="9">
        <v>0</v>
      </c>
      <c r="G89" s="9">
        <v>13224</v>
      </c>
      <c r="H89" s="10">
        <f t="shared" si="89"/>
        <v>13224</v>
      </c>
      <c r="I89" s="9">
        <v>0</v>
      </c>
      <c r="J89" s="9">
        <v>0</v>
      </c>
      <c r="K89" s="9">
        <v>0</v>
      </c>
      <c r="L89" s="10">
        <f t="shared" si="90"/>
        <v>0</v>
      </c>
      <c r="M89" s="9">
        <v>0</v>
      </c>
      <c r="N89" s="9">
        <v>0</v>
      </c>
      <c r="O89" s="9">
        <v>0</v>
      </c>
      <c r="P89" s="10">
        <f t="shared" si="91"/>
        <v>0</v>
      </c>
      <c r="Q89" s="9">
        <v>0</v>
      </c>
      <c r="R89" s="9">
        <v>0</v>
      </c>
      <c r="S89" s="9">
        <v>13224</v>
      </c>
      <c r="T89" s="10">
        <f t="shared" si="92"/>
        <v>13224</v>
      </c>
      <c r="U89" s="9">
        <v>0</v>
      </c>
      <c r="V89" s="9">
        <v>0</v>
      </c>
      <c r="W89" s="9">
        <v>0</v>
      </c>
      <c r="X89" s="10">
        <f t="shared" si="93"/>
        <v>0</v>
      </c>
      <c r="Y89" s="9">
        <f t="shared" si="94"/>
        <v>0</v>
      </c>
      <c r="Z89" s="9">
        <f t="shared" si="94"/>
        <v>0</v>
      </c>
      <c r="AA89" s="9">
        <f t="shared" si="94"/>
        <v>0</v>
      </c>
      <c r="AB89" s="10">
        <f t="shared" si="95"/>
        <v>0</v>
      </c>
    </row>
    <row r="90" spans="1:28" ht="49.5" customHeight="1">
      <c r="A90" s="1"/>
      <c r="B90" s="199"/>
      <c r="C90" s="7">
        <v>3000</v>
      </c>
      <c r="D90" s="8" t="s">
        <v>19</v>
      </c>
      <c r="E90" s="9">
        <v>5613332.1500000004</v>
      </c>
      <c r="F90" s="9">
        <v>2774.27</v>
      </c>
      <c r="G90" s="9">
        <v>1731880.42</v>
      </c>
      <c r="H90" s="10">
        <f t="shared" si="89"/>
        <v>7347986.8399999999</v>
      </c>
      <c r="I90" s="9">
        <v>0</v>
      </c>
      <c r="J90" s="9">
        <v>0</v>
      </c>
      <c r="K90" s="9">
        <v>0</v>
      </c>
      <c r="L90" s="10">
        <f t="shared" si="90"/>
        <v>0</v>
      </c>
      <c r="M90" s="9">
        <v>0</v>
      </c>
      <c r="N90" s="9">
        <v>0</v>
      </c>
      <c r="O90" s="9">
        <v>0</v>
      </c>
      <c r="P90" s="10">
        <f t="shared" si="91"/>
        <v>0</v>
      </c>
      <c r="Q90" s="9">
        <v>5169353.75</v>
      </c>
      <c r="R90" s="9">
        <v>2774.27</v>
      </c>
      <c r="S90" s="9">
        <v>1633720.42</v>
      </c>
      <c r="T90" s="10">
        <f t="shared" si="92"/>
        <v>6805848.4399999995</v>
      </c>
      <c r="U90" s="9">
        <v>0</v>
      </c>
      <c r="V90" s="9">
        <v>0</v>
      </c>
      <c r="W90" s="9">
        <v>0</v>
      </c>
      <c r="X90" s="10">
        <f t="shared" si="93"/>
        <v>0</v>
      </c>
      <c r="Y90" s="9">
        <f t="shared" si="94"/>
        <v>443978.40000000037</v>
      </c>
      <c r="Z90" s="9">
        <f t="shared" si="94"/>
        <v>0</v>
      </c>
      <c r="AA90" s="9">
        <f t="shared" si="94"/>
        <v>98160</v>
      </c>
      <c r="AB90" s="10">
        <f t="shared" si="95"/>
        <v>542138.40000000037</v>
      </c>
    </row>
    <row r="91" spans="1:28" ht="54.95" customHeight="1">
      <c r="A91" s="1"/>
      <c r="B91" s="199"/>
      <c r="C91" s="7">
        <v>4000</v>
      </c>
      <c r="D91" s="8" t="s">
        <v>20</v>
      </c>
      <c r="E91" s="9">
        <v>0</v>
      </c>
      <c r="F91" s="9">
        <v>0</v>
      </c>
      <c r="G91" s="9">
        <v>0</v>
      </c>
      <c r="H91" s="10">
        <f t="shared" si="89"/>
        <v>0</v>
      </c>
      <c r="I91" s="9">
        <v>0</v>
      </c>
      <c r="J91" s="9">
        <v>0</v>
      </c>
      <c r="K91" s="9">
        <v>0</v>
      </c>
      <c r="L91" s="10">
        <f t="shared" si="90"/>
        <v>0</v>
      </c>
      <c r="M91" s="9">
        <v>0</v>
      </c>
      <c r="N91" s="9">
        <v>0</v>
      </c>
      <c r="O91" s="9">
        <v>0</v>
      </c>
      <c r="P91" s="10">
        <f t="shared" si="91"/>
        <v>0</v>
      </c>
      <c r="Q91" s="9">
        <v>0</v>
      </c>
      <c r="R91" s="9">
        <v>0</v>
      </c>
      <c r="S91" s="9">
        <v>0</v>
      </c>
      <c r="T91" s="10">
        <f t="shared" si="92"/>
        <v>0</v>
      </c>
      <c r="U91" s="9">
        <v>0</v>
      </c>
      <c r="V91" s="9">
        <v>0</v>
      </c>
      <c r="W91" s="9">
        <v>0</v>
      </c>
      <c r="X91" s="10">
        <f t="shared" si="93"/>
        <v>0</v>
      </c>
      <c r="Y91" s="9">
        <f t="shared" si="94"/>
        <v>0</v>
      </c>
      <c r="Z91" s="9">
        <f t="shared" si="94"/>
        <v>0</v>
      </c>
      <c r="AA91" s="9">
        <f t="shared" si="94"/>
        <v>0</v>
      </c>
      <c r="AB91" s="10">
        <f t="shared" si="95"/>
        <v>0</v>
      </c>
    </row>
    <row r="92" spans="1:28" ht="49.5" customHeight="1">
      <c r="A92" s="1"/>
      <c r="B92" s="199"/>
      <c r="C92" s="7">
        <v>5000</v>
      </c>
      <c r="D92" s="8" t="s">
        <v>21</v>
      </c>
      <c r="E92" s="9">
        <v>2854224.8</v>
      </c>
      <c r="F92" s="9">
        <v>0</v>
      </c>
      <c r="G92" s="9">
        <v>0</v>
      </c>
      <c r="H92" s="10">
        <f t="shared" si="89"/>
        <v>2854224.8</v>
      </c>
      <c r="I92" s="9">
        <v>0</v>
      </c>
      <c r="J92" s="9">
        <v>0</v>
      </c>
      <c r="K92" s="9">
        <v>0</v>
      </c>
      <c r="L92" s="10">
        <f t="shared" si="90"/>
        <v>0</v>
      </c>
      <c r="M92" s="9">
        <v>0</v>
      </c>
      <c r="N92" s="9">
        <v>0</v>
      </c>
      <c r="O92" s="9">
        <v>0</v>
      </c>
      <c r="P92" s="10">
        <f t="shared" si="91"/>
        <v>0</v>
      </c>
      <c r="Q92" s="9">
        <v>2829223.01</v>
      </c>
      <c r="R92" s="9">
        <v>0</v>
      </c>
      <c r="S92" s="9">
        <v>0</v>
      </c>
      <c r="T92" s="10">
        <f t="shared" si="92"/>
        <v>2829223.01</v>
      </c>
      <c r="U92" s="9">
        <v>0</v>
      </c>
      <c r="V92" s="9">
        <v>0</v>
      </c>
      <c r="W92" s="9">
        <v>0</v>
      </c>
      <c r="X92" s="10">
        <f t="shared" si="93"/>
        <v>0</v>
      </c>
      <c r="Y92" s="9">
        <f t="shared" si="94"/>
        <v>25001.790000000037</v>
      </c>
      <c r="Z92" s="9">
        <f t="shared" si="94"/>
        <v>0</v>
      </c>
      <c r="AA92" s="9">
        <f t="shared" si="94"/>
        <v>0</v>
      </c>
      <c r="AB92" s="10">
        <f t="shared" si="95"/>
        <v>25001.790000000037</v>
      </c>
    </row>
    <row r="93" spans="1:28" ht="49.5" customHeight="1">
      <c r="A93" s="1"/>
      <c r="B93" s="200"/>
      <c r="C93" s="7">
        <v>6000</v>
      </c>
      <c r="D93" s="8" t="s">
        <v>22</v>
      </c>
      <c r="E93" s="9">
        <v>0</v>
      </c>
      <c r="F93" s="9">
        <v>0</v>
      </c>
      <c r="G93" s="9">
        <v>0</v>
      </c>
      <c r="H93" s="10">
        <f t="shared" si="89"/>
        <v>0</v>
      </c>
      <c r="I93" s="9">
        <v>0</v>
      </c>
      <c r="J93" s="9">
        <v>0</v>
      </c>
      <c r="K93" s="9">
        <v>0</v>
      </c>
      <c r="L93" s="10">
        <f t="shared" si="90"/>
        <v>0</v>
      </c>
      <c r="M93" s="9">
        <v>0</v>
      </c>
      <c r="N93" s="9">
        <v>0</v>
      </c>
      <c r="O93" s="9">
        <v>0</v>
      </c>
      <c r="P93" s="10">
        <f t="shared" si="91"/>
        <v>0</v>
      </c>
      <c r="Q93" s="9">
        <v>0</v>
      </c>
      <c r="R93" s="9">
        <v>0</v>
      </c>
      <c r="S93" s="9">
        <v>0</v>
      </c>
      <c r="T93" s="10">
        <f t="shared" si="92"/>
        <v>0</v>
      </c>
      <c r="U93" s="9">
        <v>0</v>
      </c>
      <c r="V93" s="9">
        <v>0</v>
      </c>
      <c r="W93" s="9">
        <v>0</v>
      </c>
      <c r="X93" s="10">
        <f t="shared" si="93"/>
        <v>0</v>
      </c>
      <c r="Y93" s="9">
        <f t="shared" si="94"/>
        <v>0</v>
      </c>
      <c r="Z93" s="9">
        <f t="shared" si="94"/>
        <v>0</v>
      </c>
      <c r="AA93" s="9">
        <f t="shared" si="94"/>
        <v>0</v>
      </c>
      <c r="AB93" s="10">
        <f t="shared" si="95"/>
        <v>0</v>
      </c>
    </row>
    <row r="94" spans="1:28" ht="64.5" customHeight="1">
      <c r="A94" s="1"/>
      <c r="B94" s="198">
        <v>13</v>
      </c>
      <c r="C94" s="11"/>
      <c r="D94" s="14" t="s">
        <v>34</v>
      </c>
      <c r="E94" s="13">
        <f>SUM(E95:E100)</f>
        <v>4474720.8</v>
      </c>
      <c r="F94" s="13">
        <f t="shared" ref="F94:AA94" si="96">SUM(F95:F100)</f>
        <v>0</v>
      </c>
      <c r="G94" s="13">
        <f t="shared" si="96"/>
        <v>7460757.0800000001</v>
      </c>
      <c r="H94" s="13">
        <f t="shared" si="96"/>
        <v>11935477.879999999</v>
      </c>
      <c r="I94" s="13">
        <f>SUM(I95:I100)</f>
        <v>0</v>
      </c>
      <c r="J94" s="13">
        <f t="shared" si="96"/>
        <v>0</v>
      </c>
      <c r="K94" s="13">
        <f t="shared" si="96"/>
        <v>0</v>
      </c>
      <c r="L94" s="13">
        <f>SUM(L95:L100)</f>
        <v>0</v>
      </c>
      <c r="M94" s="13">
        <f t="shared" si="96"/>
        <v>0</v>
      </c>
      <c r="N94" s="13">
        <f t="shared" si="96"/>
        <v>0</v>
      </c>
      <c r="O94" s="13">
        <f t="shared" si="96"/>
        <v>0</v>
      </c>
      <c r="P94" s="13">
        <f>SUM(P95:P100)</f>
        <v>0</v>
      </c>
      <c r="Q94" s="13">
        <f t="shared" si="96"/>
        <v>4472914.8</v>
      </c>
      <c r="R94" s="13">
        <f t="shared" si="96"/>
        <v>0</v>
      </c>
      <c r="S94" s="13">
        <f t="shared" si="96"/>
        <v>6884588.8800000008</v>
      </c>
      <c r="T94" s="13">
        <f>SUM(T95:T100)</f>
        <v>11357503.68</v>
      </c>
      <c r="U94" s="13">
        <f t="shared" si="96"/>
        <v>0</v>
      </c>
      <c r="V94" s="13">
        <f t="shared" si="96"/>
        <v>0</v>
      </c>
      <c r="W94" s="13">
        <f t="shared" si="96"/>
        <v>0</v>
      </c>
      <c r="X94" s="13">
        <f>SUM(X95:X100)</f>
        <v>0</v>
      </c>
      <c r="Y94" s="13">
        <f t="shared" si="96"/>
        <v>1806</v>
      </c>
      <c r="Z94" s="13">
        <f t="shared" si="96"/>
        <v>0</v>
      </c>
      <c r="AA94" s="13">
        <f t="shared" si="96"/>
        <v>576168.19999999925</v>
      </c>
      <c r="AB94" s="13">
        <f>SUM(AB95:AB100)</f>
        <v>577974.19999999925</v>
      </c>
    </row>
    <row r="95" spans="1:28" ht="49.5" customHeight="1">
      <c r="A95" s="1"/>
      <c r="B95" s="199"/>
      <c r="C95" s="7">
        <v>1000</v>
      </c>
      <c r="D95" s="8" t="s">
        <v>17</v>
      </c>
      <c r="E95" s="9">
        <v>0</v>
      </c>
      <c r="F95" s="9">
        <v>0</v>
      </c>
      <c r="G95" s="9">
        <v>5380638.3499999996</v>
      </c>
      <c r="H95" s="10">
        <f t="shared" ref="H95:H100" si="97">E95+F95+G95</f>
        <v>5380638.3499999996</v>
      </c>
      <c r="I95" s="9">
        <v>0</v>
      </c>
      <c r="J95" s="9">
        <v>0</v>
      </c>
      <c r="K95" s="9">
        <v>0</v>
      </c>
      <c r="L95" s="10">
        <f t="shared" ref="L95:L100" si="98">I95+J95+K95</f>
        <v>0</v>
      </c>
      <c r="M95" s="9">
        <v>0</v>
      </c>
      <c r="N95" s="9">
        <v>0</v>
      </c>
      <c r="O95" s="9">
        <v>0</v>
      </c>
      <c r="P95" s="10">
        <f t="shared" ref="P95:P100" si="99">M95+N95+O95</f>
        <v>0</v>
      </c>
      <c r="Q95" s="9">
        <v>0</v>
      </c>
      <c r="R95" s="9">
        <v>0</v>
      </c>
      <c r="S95" s="9">
        <v>5207881.82</v>
      </c>
      <c r="T95" s="10">
        <f t="shared" ref="T95:T100" si="100">Q95+R95+S95</f>
        <v>5207881.82</v>
      </c>
      <c r="U95" s="9">
        <v>0</v>
      </c>
      <c r="V95" s="9">
        <v>0</v>
      </c>
      <c r="W95" s="9">
        <v>0</v>
      </c>
      <c r="X95" s="10">
        <f t="shared" ref="X95:X100" si="101">U95+V95+W95</f>
        <v>0</v>
      </c>
      <c r="Y95" s="9">
        <f t="shared" ref="Y95:AA100" si="102">E95-I95-M95-Q95-U95</f>
        <v>0</v>
      </c>
      <c r="Z95" s="9">
        <f t="shared" si="102"/>
        <v>0</v>
      </c>
      <c r="AA95" s="9">
        <f t="shared" si="102"/>
        <v>172756.52999999933</v>
      </c>
      <c r="AB95" s="10">
        <f t="shared" ref="AB95:AB100" si="103">Y95+Z95+AA95</f>
        <v>172756.52999999933</v>
      </c>
    </row>
    <row r="96" spans="1:28" ht="49.5" customHeight="1">
      <c r="A96" s="1"/>
      <c r="B96" s="199"/>
      <c r="C96" s="7">
        <v>2000</v>
      </c>
      <c r="D96" s="8" t="s">
        <v>18</v>
      </c>
      <c r="E96" s="9">
        <v>0</v>
      </c>
      <c r="F96" s="9">
        <v>0</v>
      </c>
      <c r="G96" s="9">
        <v>1946824.73</v>
      </c>
      <c r="H96" s="10">
        <f t="shared" si="97"/>
        <v>1946824.73</v>
      </c>
      <c r="I96" s="9">
        <v>0</v>
      </c>
      <c r="J96" s="9">
        <v>0</v>
      </c>
      <c r="K96" s="9">
        <v>0</v>
      </c>
      <c r="L96" s="10">
        <f t="shared" si="98"/>
        <v>0</v>
      </c>
      <c r="M96" s="9">
        <v>0</v>
      </c>
      <c r="N96" s="9">
        <v>0</v>
      </c>
      <c r="O96" s="9">
        <v>0</v>
      </c>
      <c r="P96" s="10">
        <f t="shared" si="99"/>
        <v>0</v>
      </c>
      <c r="Q96" s="9">
        <v>0</v>
      </c>
      <c r="R96" s="9">
        <v>0</v>
      </c>
      <c r="S96" s="9">
        <v>1676707.06</v>
      </c>
      <c r="T96" s="10">
        <f t="shared" si="100"/>
        <v>1676707.06</v>
      </c>
      <c r="U96" s="9">
        <v>0</v>
      </c>
      <c r="V96" s="9">
        <v>0</v>
      </c>
      <c r="W96" s="9">
        <v>0</v>
      </c>
      <c r="X96" s="10">
        <f t="shared" si="101"/>
        <v>0</v>
      </c>
      <c r="Y96" s="9">
        <f t="shared" si="102"/>
        <v>0</v>
      </c>
      <c r="Z96" s="9">
        <f t="shared" si="102"/>
        <v>0</v>
      </c>
      <c r="AA96" s="9">
        <f t="shared" si="102"/>
        <v>270117.66999999993</v>
      </c>
      <c r="AB96" s="10">
        <f t="shared" si="103"/>
        <v>270117.66999999993</v>
      </c>
    </row>
    <row r="97" spans="1:28" ht="49.5" customHeight="1">
      <c r="A97" s="1"/>
      <c r="B97" s="199"/>
      <c r="C97" s="7">
        <v>3000</v>
      </c>
      <c r="D97" s="8" t="s">
        <v>19</v>
      </c>
      <c r="E97" s="9">
        <v>0</v>
      </c>
      <c r="F97" s="9">
        <v>0</v>
      </c>
      <c r="G97" s="9">
        <v>133294</v>
      </c>
      <c r="H97" s="10">
        <f t="shared" si="97"/>
        <v>133294</v>
      </c>
      <c r="I97" s="9">
        <v>0</v>
      </c>
      <c r="J97" s="9">
        <v>0</v>
      </c>
      <c r="K97" s="9">
        <v>0</v>
      </c>
      <c r="L97" s="10">
        <f t="shared" si="98"/>
        <v>0</v>
      </c>
      <c r="M97" s="9">
        <v>0</v>
      </c>
      <c r="N97" s="9">
        <v>0</v>
      </c>
      <c r="O97" s="9">
        <v>0</v>
      </c>
      <c r="P97" s="10">
        <f t="shared" si="99"/>
        <v>0</v>
      </c>
      <c r="Q97" s="9">
        <v>0</v>
      </c>
      <c r="R97" s="9">
        <v>0</v>
      </c>
      <c r="S97" s="9">
        <v>0</v>
      </c>
      <c r="T97" s="10">
        <f t="shared" si="100"/>
        <v>0</v>
      </c>
      <c r="U97" s="9">
        <v>0</v>
      </c>
      <c r="V97" s="9">
        <v>0</v>
      </c>
      <c r="W97" s="9">
        <v>0</v>
      </c>
      <c r="X97" s="10">
        <f t="shared" si="101"/>
        <v>0</v>
      </c>
      <c r="Y97" s="9">
        <f t="shared" si="102"/>
        <v>0</v>
      </c>
      <c r="Z97" s="9">
        <f t="shared" si="102"/>
        <v>0</v>
      </c>
      <c r="AA97" s="9">
        <f t="shared" si="102"/>
        <v>133294</v>
      </c>
      <c r="AB97" s="10">
        <f t="shared" si="103"/>
        <v>133294</v>
      </c>
    </row>
    <row r="98" spans="1:28" ht="54.95" customHeight="1">
      <c r="A98" s="1"/>
      <c r="B98" s="199"/>
      <c r="C98" s="7">
        <v>4000</v>
      </c>
      <c r="D98" s="8" t="s">
        <v>20</v>
      </c>
      <c r="E98" s="9">
        <v>0</v>
      </c>
      <c r="F98" s="9">
        <v>0</v>
      </c>
      <c r="G98" s="9">
        <v>0</v>
      </c>
      <c r="H98" s="10">
        <f t="shared" si="97"/>
        <v>0</v>
      </c>
      <c r="I98" s="9">
        <v>0</v>
      </c>
      <c r="J98" s="9">
        <v>0</v>
      </c>
      <c r="K98" s="9">
        <v>0</v>
      </c>
      <c r="L98" s="10">
        <f t="shared" si="98"/>
        <v>0</v>
      </c>
      <c r="M98" s="9">
        <v>0</v>
      </c>
      <c r="N98" s="9">
        <v>0</v>
      </c>
      <c r="O98" s="9">
        <v>0</v>
      </c>
      <c r="P98" s="10">
        <f t="shared" si="99"/>
        <v>0</v>
      </c>
      <c r="Q98" s="9">
        <v>0</v>
      </c>
      <c r="R98" s="9">
        <v>0</v>
      </c>
      <c r="S98" s="9">
        <v>0</v>
      </c>
      <c r="T98" s="10">
        <f t="shared" si="100"/>
        <v>0</v>
      </c>
      <c r="U98" s="9">
        <v>0</v>
      </c>
      <c r="V98" s="9">
        <v>0</v>
      </c>
      <c r="W98" s="9">
        <v>0</v>
      </c>
      <c r="X98" s="10">
        <f t="shared" si="101"/>
        <v>0</v>
      </c>
      <c r="Y98" s="9">
        <f t="shared" si="102"/>
        <v>0</v>
      </c>
      <c r="Z98" s="9">
        <f t="shared" si="102"/>
        <v>0</v>
      </c>
      <c r="AA98" s="9">
        <f t="shared" si="102"/>
        <v>0</v>
      </c>
      <c r="AB98" s="10">
        <f t="shared" si="103"/>
        <v>0</v>
      </c>
    </row>
    <row r="99" spans="1:28" ht="49.5" customHeight="1">
      <c r="A99" s="1"/>
      <c r="B99" s="199"/>
      <c r="C99" s="7">
        <v>5000</v>
      </c>
      <c r="D99" s="8" t="s">
        <v>21</v>
      </c>
      <c r="E99" s="9">
        <v>4474720.8</v>
      </c>
      <c r="F99" s="9">
        <v>0</v>
      </c>
      <c r="G99" s="9">
        <v>0</v>
      </c>
      <c r="H99" s="10">
        <f t="shared" si="97"/>
        <v>4474720.8</v>
      </c>
      <c r="I99" s="9">
        <v>0</v>
      </c>
      <c r="J99" s="9">
        <v>0</v>
      </c>
      <c r="K99" s="9">
        <v>0</v>
      </c>
      <c r="L99" s="10">
        <f t="shared" si="98"/>
        <v>0</v>
      </c>
      <c r="M99" s="9">
        <v>0</v>
      </c>
      <c r="N99" s="9">
        <v>0</v>
      </c>
      <c r="O99" s="9">
        <v>0</v>
      </c>
      <c r="P99" s="10">
        <f t="shared" si="99"/>
        <v>0</v>
      </c>
      <c r="Q99" s="9">
        <v>4472914.8</v>
      </c>
      <c r="R99" s="9">
        <v>0</v>
      </c>
      <c r="S99" s="9">
        <v>0</v>
      </c>
      <c r="T99" s="10">
        <f t="shared" si="100"/>
        <v>4472914.8</v>
      </c>
      <c r="U99" s="9">
        <v>0</v>
      </c>
      <c r="V99" s="9">
        <v>0</v>
      </c>
      <c r="W99" s="9">
        <v>0</v>
      </c>
      <c r="X99" s="10">
        <f t="shared" si="101"/>
        <v>0</v>
      </c>
      <c r="Y99" s="9">
        <f t="shared" si="102"/>
        <v>1806</v>
      </c>
      <c r="Z99" s="9">
        <f t="shared" si="102"/>
        <v>0</v>
      </c>
      <c r="AA99" s="9">
        <f t="shared" si="102"/>
        <v>0</v>
      </c>
      <c r="AB99" s="10">
        <f t="shared" si="103"/>
        <v>1806</v>
      </c>
    </row>
    <row r="100" spans="1:28" ht="49.5" customHeight="1">
      <c r="A100" s="1"/>
      <c r="B100" s="200"/>
      <c r="C100" s="7">
        <v>6000</v>
      </c>
      <c r="D100" s="8" t="s">
        <v>22</v>
      </c>
      <c r="E100" s="9">
        <v>0</v>
      </c>
      <c r="F100" s="9">
        <v>0</v>
      </c>
      <c r="G100" s="9">
        <v>0</v>
      </c>
      <c r="H100" s="10">
        <f t="shared" si="97"/>
        <v>0</v>
      </c>
      <c r="I100" s="9">
        <v>0</v>
      </c>
      <c r="J100" s="9">
        <v>0</v>
      </c>
      <c r="K100" s="9">
        <v>0</v>
      </c>
      <c r="L100" s="10">
        <f t="shared" si="98"/>
        <v>0</v>
      </c>
      <c r="M100" s="9">
        <v>0</v>
      </c>
      <c r="N100" s="9">
        <v>0</v>
      </c>
      <c r="O100" s="9">
        <v>0</v>
      </c>
      <c r="P100" s="10">
        <f t="shared" si="99"/>
        <v>0</v>
      </c>
      <c r="Q100" s="9">
        <v>0</v>
      </c>
      <c r="R100" s="9">
        <v>0</v>
      </c>
      <c r="S100" s="9">
        <v>0</v>
      </c>
      <c r="T100" s="10">
        <f t="shared" si="100"/>
        <v>0</v>
      </c>
      <c r="U100" s="9">
        <v>0</v>
      </c>
      <c r="V100" s="9">
        <v>0</v>
      </c>
      <c r="W100" s="9">
        <v>0</v>
      </c>
      <c r="X100" s="10">
        <f t="shared" si="101"/>
        <v>0</v>
      </c>
      <c r="Y100" s="9">
        <f t="shared" si="102"/>
        <v>0</v>
      </c>
      <c r="Z100" s="9">
        <f t="shared" si="102"/>
        <v>0</v>
      </c>
      <c r="AA100" s="9">
        <f t="shared" si="102"/>
        <v>0</v>
      </c>
      <c r="AB100" s="10">
        <f t="shared" si="103"/>
        <v>0</v>
      </c>
    </row>
    <row r="101" spans="1:28" ht="64.5" customHeight="1">
      <c r="A101" s="1"/>
      <c r="B101" s="198">
        <v>14</v>
      </c>
      <c r="C101" s="11"/>
      <c r="D101" s="12" t="s">
        <v>35</v>
      </c>
      <c r="E101" s="6">
        <f>SUM(E102:E107)</f>
        <v>0</v>
      </c>
      <c r="F101" s="6">
        <f t="shared" ref="F101:AA101" si="104">SUM(F102:F107)</f>
        <v>0</v>
      </c>
      <c r="G101" s="6">
        <f t="shared" si="104"/>
        <v>0</v>
      </c>
      <c r="H101" s="6">
        <f t="shared" si="104"/>
        <v>0</v>
      </c>
      <c r="I101" s="6">
        <f t="shared" si="104"/>
        <v>0</v>
      </c>
      <c r="J101" s="6">
        <f t="shared" si="104"/>
        <v>0</v>
      </c>
      <c r="K101" s="6">
        <f t="shared" si="104"/>
        <v>0</v>
      </c>
      <c r="L101" s="6">
        <f>SUM(L102:L107)</f>
        <v>0</v>
      </c>
      <c r="M101" s="6">
        <f t="shared" si="104"/>
        <v>0</v>
      </c>
      <c r="N101" s="6">
        <f t="shared" si="104"/>
        <v>0</v>
      </c>
      <c r="O101" s="6">
        <f t="shared" si="104"/>
        <v>0</v>
      </c>
      <c r="P101" s="6">
        <f>SUM(P102:P107)</f>
        <v>0</v>
      </c>
      <c r="Q101" s="6">
        <f t="shared" si="104"/>
        <v>0</v>
      </c>
      <c r="R101" s="6">
        <f t="shared" si="104"/>
        <v>0</v>
      </c>
      <c r="S101" s="6">
        <f t="shared" si="104"/>
        <v>0</v>
      </c>
      <c r="T101" s="6">
        <f>SUM(T102:T107)</f>
        <v>0</v>
      </c>
      <c r="U101" s="6">
        <f t="shared" si="104"/>
        <v>0</v>
      </c>
      <c r="V101" s="6">
        <f t="shared" si="104"/>
        <v>0</v>
      </c>
      <c r="W101" s="6">
        <f t="shared" si="104"/>
        <v>0</v>
      </c>
      <c r="X101" s="6">
        <f>SUM(X102:X107)</f>
        <v>0</v>
      </c>
      <c r="Y101" s="6">
        <f t="shared" si="104"/>
        <v>0</v>
      </c>
      <c r="Z101" s="6">
        <f t="shared" si="104"/>
        <v>0</v>
      </c>
      <c r="AA101" s="6">
        <f t="shared" si="104"/>
        <v>0</v>
      </c>
      <c r="AB101" s="6">
        <f>SUM(AB102:AB107)</f>
        <v>0</v>
      </c>
    </row>
    <row r="102" spans="1:28" ht="49.5" customHeight="1">
      <c r="A102" s="1"/>
      <c r="B102" s="199"/>
      <c r="C102" s="7">
        <v>1000</v>
      </c>
      <c r="D102" s="8" t="s">
        <v>17</v>
      </c>
      <c r="E102" s="9">
        <v>0</v>
      </c>
      <c r="F102" s="9">
        <v>0</v>
      </c>
      <c r="G102" s="9">
        <v>0</v>
      </c>
      <c r="H102" s="10">
        <f t="shared" ref="H102:H107" si="105">E102+F102+G102</f>
        <v>0</v>
      </c>
      <c r="I102" s="9">
        <v>0</v>
      </c>
      <c r="J102" s="9">
        <v>0</v>
      </c>
      <c r="K102" s="9">
        <v>0</v>
      </c>
      <c r="L102" s="10">
        <f t="shared" ref="L102:L107" si="106">I102+J102+K102</f>
        <v>0</v>
      </c>
      <c r="M102" s="9">
        <v>0</v>
      </c>
      <c r="N102" s="9">
        <v>0</v>
      </c>
      <c r="O102" s="9">
        <v>0</v>
      </c>
      <c r="P102" s="10">
        <f t="shared" ref="P102:P107" si="107">M102+N102+O102</f>
        <v>0</v>
      </c>
      <c r="Q102" s="9">
        <v>0</v>
      </c>
      <c r="R102" s="9">
        <v>0</v>
      </c>
      <c r="S102" s="9">
        <v>0</v>
      </c>
      <c r="T102" s="10">
        <f t="shared" ref="T102:T107" si="108">Q102+R102+S102</f>
        <v>0</v>
      </c>
      <c r="U102" s="9">
        <v>0</v>
      </c>
      <c r="V102" s="9">
        <v>0</v>
      </c>
      <c r="W102" s="9">
        <v>0</v>
      </c>
      <c r="X102" s="10">
        <f t="shared" ref="X102:X107" si="109">U102+V102+W102</f>
        <v>0</v>
      </c>
      <c r="Y102" s="9">
        <f t="shared" ref="Y102:AA107" si="110">E102-I102-M102-Q102-U102</f>
        <v>0</v>
      </c>
      <c r="Z102" s="9">
        <f t="shared" si="110"/>
        <v>0</v>
      </c>
      <c r="AA102" s="9">
        <f t="shared" si="110"/>
        <v>0</v>
      </c>
      <c r="AB102" s="10">
        <f t="shared" ref="AB102:AB107" si="111">Y102+Z102+AA102</f>
        <v>0</v>
      </c>
    </row>
    <row r="103" spans="1:28" ht="49.5" customHeight="1">
      <c r="A103" s="1"/>
      <c r="B103" s="199"/>
      <c r="C103" s="7">
        <v>2000</v>
      </c>
      <c r="D103" s="8" t="s">
        <v>18</v>
      </c>
      <c r="E103" s="9">
        <v>0</v>
      </c>
      <c r="F103" s="9">
        <v>0</v>
      </c>
      <c r="G103" s="9">
        <v>0</v>
      </c>
      <c r="H103" s="10">
        <f t="shared" si="105"/>
        <v>0</v>
      </c>
      <c r="I103" s="9">
        <v>0</v>
      </c>
      <c r="J103" s="9">
        <v>0</v>
      </c>
      <c r="K103" s="9">
        <v>0</v>
      </c>
      <c r="L103" s="10">
        <f t="shared" si="106"/>
        <v>0</v>
      </c>
      <c r="M103" s="9">
        <v>0</v>
      </c>
      <c r="N103" s="9">
        <v>0</v>
      </c>
      <c r="O103" s="9">
        <v>0</v>
      </c>
      <c r="P103" s="10">
        <f t="shared" si="107"/>
        <v>0</v>
      </c>
      <c r="Q103" s="9">
        <v>0</v>
      </c>
      <c r="R103" s="9">
        <v>0</v>
      </c>
      <c r="S103" s="9">
        <v>0</v>
      </c>
      <c r="T103" s="10">
        <f t="shared" si="108"/>
        <v>0</v>
      </c>
      <c r="U103" s="9">
        <v>0</v>
      </c>
      <c r="V103" s="9">
        <v>0</v>
      </c>
      <c r="W103" s="9">
        <v>0</v>
      </c>
      <c r="X103" s="10">
        <f t="shared" si="109"/>
        <v>0</v>
      </c>
      <c r="Y103" s="9">
        <f t="shared" si="110"/>
        <v>0</v>
      </c>
      <c r="Z103" s="9">
        <f t="shared" si="110"/>
        <v>0</v>
      </c>
      <c r="AA103" s="9">
        <f t="shared" si="110"/>
        <v>0</v>
      </c>
      <c r="AB103" s="10">
        <f t="shared" si="111"/>
        <v>0</v>
      </c>
    </row>
    <row r="104" spans="1:28" ht="49.5" customHeight="1">
      <c r="A104" s="1"/>
      <c r="B104" s="199"/>
      <c r="C104" s="7">
        <v>3000</v>
      </c>
      <c r="D104" s="8" t="s">
        <v>19</v>
      </c>
      <c r="E104" s="9">
        <v>0</v>
      </c>
      <c r="F104" s="9">
        <v>0</v>
      </c>
      <c r="G104" s="9">
        <v>0</v>
      </c>
      <c r="H104" s="10">
        <f t="shared" si="105"/>
        <v>0</v>
      </c>
      <c r="I104" s="9">
        <v>0</v>
      </c>
      <c r="J104" s="9">
        <v>0</v>
      </c>
      <c r="K104" s="9">
        <v>0</v>
      </c>
      <c r="L104" s="10">
        <f t="shared" si="106"/>
        <v>0</v>
      </c>
      <c r="M104" s="9">
        <v>0</v>
      </c>
      <c r="N104" s="9">
        <v>0</v>
      </c>
      <c r="O104" s="9">
        <v>0</v>
      </c>
      <c r="P104" s="10">
        <f t="shared" si="107"/>
        <v>0</v>
      </c>
      <c r="Q104" s="9">
        <v>0</v>
      </c>
      <c r="R104" s="9">
        <v>0</v>
      </c>
      <c r="S104" s="9">
        <v>0</v>
      </c>
      <c r="T104" s="10">
        <f t="shared" si="108"/>
        <v>0</v>
      </c>
      <c r="U104" s="9">
        <v>0</v>
      </c>
      <c r="V104" s="9">
        <v>0</v>
      </c>
      <c r="W104" s="9">
        <v>0</v>
      </c>
      <c r="X104" s="10">
        <f t="shared" si="109"/>
        <v>0</v>
      </c>
      <c r="Y104" s="9">
        <f t="shared" si="110"/>
        <v>0</v>
      </c>
      <c r="Z104" s="9">
        <f t="shared" si="110"/>
        <v>0</v>
      </c>
      <c r="AA104" s="9">
        <f t="shared" si="110"/>
        <v>0</v>
      </c>
      <c r="AB104" s="10">
        <f t="shared" si="111"/>
        <v>0</v>
      </c>
    </row>
    <row r="105" spans="1:28" ht="54.95" customHeight="1">
      <c r="A105" s="1"/>
      <c r="B105" s="199"/>
      <c r="C105" s="7">
        <v>4000</v>
      </c>
      <c r="D105" s="8" t="s">
        <v>20</v>
      </c>
      <c r="E105" s="9">
        <v>0</v>
      </c>
      <c r="F105" s="9">
        <v>0</v>
      </c>
      <c r="G105" s="9">
        <v>0</v>
      </c>
      <c r="H105" s="10">
        <f t="shared" si="105"/>
        <v>0</v>
      </c>
      <c r="I105" s="9">
        <v>0</v>
      </c>
      <c r="J105" s="9">
        <v>0</v>
      </c>
      <c r="K105" s="9">
        <v>0</v>
      </c>
      <c r="L105" s="10">
        <f t="shared" si="106"/>
        <v>0</v>
      </c>
      <c r="M105" s="9">
        <v>0</v>
      </c>
      <c r="N105" s="9">
        <v>0</v>
      </c>
      <c r="O105" s="9">
        <v>0</v>
      </c>
      <c r="P105" s="10">
        <f t="shared" si="107"/>
        <v>0</v>
      </c>
      <c r="Q105" s="9">
        <v>0</v>
      </c>
      <c r="R105" s="9">
        <v>0</v>
      </c>
      <c r="S105" s="9">
        <v>0</v>
      </c>
      <c r="T105" s="10">
        <f t="shared" si="108"/>
        <v>0</v>
      </c>
      <c r="U105" s="9">
        <v>0</v>
      </c>
      <c r="V105" s="9">
        <v>0</v>
      </c>
      <c r="W105" s="9">
        <v>0</v>
      </c>
      <c r="X105" s="10">
        <f t="shared" si="109"/>
        <v>0</v>
      </c>
      <c r="Y105" s="9">
        <f t="shared" si="110"/>
        <v>0</v>
      </c>
      <c r="Z105" s="9">
        <f t="shared" si="110"/>
        <v>0</v>
      </c>
      <c r="AA105" s="9">
        <f t="shared" si="110"/>
        <v>0</v>
      </c>
      <c r="AB105" s="10">
        <f t="shared" si="111"/>
        <v>0</v>
      </c>
    </row>
    <row r="106" spans="1:28" ht="49.5" customHeight="1">
      <c r="A106" s="1"/>
      <c r="B106" s="199"/>
      <c r="C106" s="7">
        <v>5000</v>
      </c>
      <c r="D106" s="8" t="s">
        <v>21</v>
      </c>
      <c r="E106" s="9">
        <v>0</v>
      </c>
      <c r="F106" s="9">
        <v>0</v>
      </c>
      <c r="G106" s="9">
        <v>0</v>
      </c>
      <c r="H106" s="10">
        <f t="shared" si="105"/>
        <v>0</v>
      </c>
      <c r="I106" s="9">
        <v>0</v>
      </c>
      <c r="J106" s="9">
        <v>0</v>
      </c>
      <c r="K106" s="9">
        <v>0</v>
      </c>
      <c r="L106" s="10">
        <f t="shared" si="106"/>
        <v>0</v>
      </c>
      <c r="M106" s="9">
        <v>0</v>
      </c>
      <c r="N106" s="9">
        <v>0</v>
      </c>
      <c r="O106" s="9">
        <v>0</v>
      </c>
      <c r="P106" s="10">
        <f t="shared" si="107"/>
        <v>0</v>
      </c>
      <c r="Q106" s="9">
        <v>0</v>
      </c>
      <c r="R106" s="9">
        <v>0</v>
      </c>
      <c r="S106" s="9">
        <v>0</v>
      </c>
      <c r="T106" s="10">
        <f t="shared" si="108"/>
        <v>0</v>
      </c>
      <c r="U106" s="9">
        <v>0</v>
      </c>
      <c r="V106" s="9">
        <v>0</v>
      </c>
      <c r="W106" s="9">
        <v>0</v>
      </c>
      <c r="X106" s="10">
        <f t="shared" si="109"/>
        <v>0</v>
      </c>
      <c r="Y106" s="9">
        <f t="shared" si="110"/>
        <v>0</v>
      </c>
      <c r="Z106" s="9">
        <f t="shared" si="110"/>
        <v>0</v>
      </c>
      <c r="AA106" s="9">
        <f t="shared" si="110"/>
        <v>0</v>
      </c>
      <c r="AB106" s="10">
        <f t="shared" si="111"/>
        <v>0</v>
      </c>
    </row>
    <row r="107" spans="1:28" ht="49.5" customHeight="1">
      <c r="A107" s="1"/>
      <c r="B107" s="200"/>
      <c r="C107" s="7">
        <v>6000</v>
      </c>
      <c r="D107" s="8" t="s">
        <v>22</v>
      </c>
      <c r="E107" s="9">
        <v>0</v>
      </c>
      <c r="F107" s="9">
        <v>0</v>
      </c>
      <c r="G107" s="9">
        <v>0</v>
      </c>
      <c r="H107" s="10">
        <f t="shared" si="105"/>
        <v>0</v>
      </c>
      <c r="I107" s="9">
        <v>0</v>
      </c>
      <c r="J107" s="9">
        <v>0</v>
      </c>
      <c r="K107" s="9">
        <v>0</v>
      </c>
      <c r="L107" s="10">
        <f t="shared" si="106"/>
        <v>0</v>
      </c>
      <c r="M107" s="9">
        <v>0</v>
      </c>
      <c r="N107" s="9">
        <v>0</v>
      </c>
      <c r="O107" s="9">
        <v>0</v>
      </c>
      <c r="P107" s="10">
        <f t="shared" si="107"/>
        <v>0</v>
      </c>
      <c r="Q107" s="9">
        <v>0</v>
      </c>
      <c r="R107" s="9">
        <v>0</v>
      </c>
      <c r="S107" s="9">
        <v>0</v>
      </c>
      <c r="T107" s="10">
        <f t="shared" si="108"/>
        <v>0</v>
      </c>
      <c r="U107" s="9">
        <v>0</v>
      </c>
      <c r="V107" s="9">
        <v>0</v>
      </c>
      <c r="W107" s="9">
        <v>0</v>
      </c>
      <c r="X107" s="10">
        <f t="shared" si="109"/>
        <v>0</v>
      </c>
      <c r="Y107" s="9">
        <f t="shared" si="110"/>
        <v>0</v>
      </c>
      <c r="Z107" s="9">
        <f t="shared" si="110"/>
        <v>0</v>
      </c>
      <c r="AA107" s="9">
        <f t="shared" si="110"/>
        <v>0</v>
      </c>
      <c r="AB107" s="10">
        <f t="shared" si="111"/>
        <v>0</v>
      </c>
    </row>
    <row r="108" spans="1:28" ht="64.5" customHeight="1">
      <c r="A108" s="1"/>
      <c r="B108" s="198">
        <v>15</v>
      </c>
      <c r="C108" s="11"/>
      <c r="D108" s="12" t="s">
        <v>36</v>
      </c>
      <c r="E108" s="6">
        <f>SUM(E109:E114)</f>
        <v>1050000</v>
      </c>
      <c r="F108" s="6">
        <f t="shared" ref="F108:AA108" si="112">SUM(F109:F114)</f>
        <v>0</v>
      </c>
      <c r="G108" s="6">
        <f t="shared" si="112"/>
        <v>5310084.92</v>
      </c>
      <c r="H108" s="6">
        <f t="shared" si="112"/>
        <v>6360084.9199999999</v>
      </c>
      <c r="I108" s="6">
        <f t="shared" si="112"/>
        <v>0</v>
      </c>
      <c r="J108" s="6">
        <f t="shared" si="112"/>
        <v>0</v>
      </c>
      <c r="K108" s="6">
        <f t="shared" si="112"/>
        <v>0</v>
      </c>
      <c r="L108" s="6">
        <f>SUM(L109:L114)</f>
        <v>0</v>
      </c>
      <c r="M108" s="6">
        <f t="shared" si="112"/>
        <v>0</v>
      </c>
      <c r="N108" s="6">
        <f t="shared" si="112"/>
        <v>0</v>
      </c>
      <c r="O108" s="6">
        <f t="shared" si="112"/>
        <v>0</v>
      </c>
      <c r="P108" s="6">
        <f>SUM(P109:P114)</f>
        <v>0</v>
      </c>
      <c r="Q108" s="6">
        <f t="shared" si="112"/>
        <v>1050000</v>
      </c>
      <c r="R108" s="6">
        <f t="shared" si="112"/>
        <v>0</v>
      </c>
      <c r="S108" s="6">
        <f t="shared" si="112"/>
        <v>3757239.3</v>
      </c>
      <c r="T108" s="6">
        <f>SUM(T109:T114)</f>
        <v>4807239.3</v>
      </c>
      <c r="U108" s="6">
        <f t="shared" si="112"/>
        <v>0</v>
      </c>
      <c r="V108" s="6">
        <f t="shared" si="112"/>
        <v>0</v>
      </c>
      <c r="W108" s="6">
        <f t="shared" si="112"/>
        <v>0</v>
      </c>
      <c r="X108" s="6">
        <f>SUM(X109:X114)</f>
        <v>0</v>
      </c>
      <c r="Y108" s="6">
        <f t="shared" si="112"/>
        <v>0</v>
      </c>
      <c r="Z108" s="6">
        <f t="shared" si="112"/>
        <v>0</v>
      </c>
      <c r="AA108" s="6">
        <f t="shared" si="112"/>
        <v>1552845.62</v>
      </c>
      <c r="AB108" s="6">
        <f>SUM(AB109:AB114)</f>
        <v>1552845.62</v>
      </c>
    </row>
    <row r="109" spans="1:28" ht="49.5" customHeight="1">
      <c r="A109" s="1"/>
      <c r="B109" s="199"/>
      <c r="C109" s="7">
        <v>1000</v>
      </c>
      <c r="D109" s="8" t="s">
        <v>17</v>
      </c>
      <c r="E109" s="9">
        <v>0</v>
      </c>
      <c r="F109" s="9">
        <v>0</v>
      </c>
      <c r="G109" s="9">
        <v>4771546.92</v>
      </c>
      <c r="H109" s="10">
        <f t="shared" ref="H109:H114" si="113">E109+F109+G109</f>
        <v>4771546.92</v>
      </c>
      <c r="I109" s="9">
        <v>0</v>
      </c>
      <c r="J109" s="9">
        <v>0</v>
      </c>
      <c r="K109" s="9">
        <v>0</v>
      </c>
      <c r="L109" s="10">
        <f t="shared" ref="L109:L114" si="114">I109+J109+K109</f>
        <v>0</v>
      </c>
      <c r="M109" s="9">
        <v>0</v>
      </c>
      <c r="N109" s="9">
        <v>0</v>
      </c>
      <c r="O109" s="9">
        <v>0</v>
      </c>
      <c r="P109" s="10">
        <f t="shared" ref="P109:P114" si="115">M109+N109+O109</f>
        <v>0</v>
      </c>
      <c r="Q109" s="9">
        <v>0</v>
      </c>
      <c r="R109" s="9">
        <v>0</v>
      </c>
      <c r="S109" s="9">
        <v>3235239.3</v>
      </c>
      <c r="T109" s="10">
        <f t="shared" ref="T109:T114" si="116">Q109+R109+S109</f>
        <v>3235239.3</v>
      </c>
      <c r="U109" s="9">
        <v>0</v>
      </c>
      <c r="V109" s="9">
        <v>0</v>
      </c>
      <c r="W109" s="9">
        <v>0</v>
      </c>
      <c r="X109" s="10">
        <f t="shared" ref="X109:X114" si="117">U109+V109+W109</f>
        <v>0</v>
      </c>
      <c r="Y109" s="9">
        <f t="shared" ref="Y109:AA114" si="118">E109-I109-M109-Q109-U109</f>
        <v>0</v>
      </c>
      <c r="Z109" s="9">
        <f t="shared" si="118"/>
        <v>0</v>
      </c>
      <c r="AA109" s="9">
        <f t="shared" si="118"/>
        <v>1536307.62</v>
      </c>
      <c r="AB109" s="10">
        <f t="shared" ref="AB109:AB114" si="119">Y109+Z109+AA109</f>
        <v>1536307.62</v>
      </c>
    </row>
    <row r="110" spans="1:28" ht="49.5" customHeight="1">
      <c r="A110" s="1"/>
      <c r="B110" s="199"/>
      <c r="C110" s="7">
        <v>2000</v>
      </c>
      <c r="D110" s="8" t="s">
        <v>18</v>
      </c>
      <c r="E110" s="9">
        <v>0</v>
      </c>
      <c r="F110" s="9">
        <v>0</v>
      </c>
      <c r="G110" s="9">
        <v>0</v>
      </c>
      <c r="H110" s="10">
        <f t="shared" si="113"/>
        <v>0</v>
      </c>
      <c r="I110" s="9">
        <v>0</v>
      </c>
      <c r="J110" s="9">
        <v>0</v>
      </c>
      <c r="K110" s="9">
        <v>0</v>
      </c>
      <c r="L110" s="10">
        <f t="shared" si="114"/>
        <v>0</v>
      </c>
      <c r="M110" s="9">
        <v>0</v>
      </c>
      <c r="N110" s="9">
        <v>0</v>
      </c>
      <c r="O110" s="9">
        <v>0</v>
      </c>
      <c r="P110" s="10">
        <f t="shared" si="115"/>
        <v>0</v>
      </c>
      <c r="Q110" s="9">
        <v>0</v>
      </c>
      <c r="R110" s="9">
        <v>0</v>
      </c>
      <c r="S110" s="9">
        <v>0</v>
      </c>
      <c r="T110" s="10">
        <f t="shared" si="116"/>
        <v>0</v>
      </c>
      <c r="U110" s="9">
        <v>0</v>
      </c>
      <c r="V110" s="9">
        <v>0</v>
      </c>
      <c r="W110" s="9">
        <v>0</v>
      </c>
      <c r="X110" s="10">
        <f t="shared" si="117"/>
        <v>0</v>
      </c>
      <c r="Y110" s="9">
        <f t="shared" si="118"/>
        <v>0</v>
      </c>
      <c r="Z110" s="9">
        <f t="shared" si="118"/>
        <v>0</v>
      </c>
      <c r="AA110" s="9">
        <f t="shared" si="118"/>
        <v>0</v>
      </c>
      <c r="AB110" s="10">
        <f t="shared" si="119"/>
        <v>0</v>
      </c>
    </row>
    <row r="111" spans="1:28" ht="49.5" customHeight="1">
      <c r="A111" s="1"/>
      <c r="B111" s="199"/>
      <c r="C111" s="7">
        <v>3000</v>
      </c>
      <c r="D111" s="8" t="s">
        <v>19</v>
      </c>
      <c r="E111" s="9">
        <v>1050000</v>
      </c>
      <c r="F111" s="9">
        <v>0</v>
      </c>
      <c r="G111" s="9">
        <v>0</v>
      </c>
      <c r="H111" s="10">
        <f t="shared" si="113"/>
        <v>1050000</v>
      </c>
      <c r="I111" s="9">
        <v>0</v>
      </c>
      <c r="J111" s="9">
        <v>0</v>
      </c>
      <c r="K111" s="9">
        <v>0</v>
      </c>
      <c r="L111" s="10">
        <f t="shared" si="114"/>
        <v>0</v>
      </c>
      <c r="M111" s="9">
        <v>0</v>
      </c>
      <c r="N111" s="9">
        <v>0</v>
      </c>
      <c r="O111" s="9">
        <v>0</v>
      </c>
      <c r="P111" s="10">
        <f t="shared" si="115"/>
        <v>0</v>
      </c>
      <c r="Q111" s="9">
        <v>1050000</v>
      </c>
      <c r="R111" s="9">
        <v>0</v>
      </c>
      <c r="S111" s="9">
        <v>0</v>
      </c>
      <c r="T111" s="10">
        <f t="shared" si="116"/>
        <v>1050000</v>
      </c>
      <c r="U111" s="9">
        <v>0</v>
      </c>
      <c r="V111" s="9">
        <v>0</v>
      </c>
      <c r="W111" s="9">
        <v>0</v>
      </c>
      <c r="X111" s="10">
        <f t="shared" si="117"/>
        <v>0</v>
      </c>
      <c r="Y111" s="9">
        <f t="shared" si="118"/>
        <v>0</v>
      </c>
      <c r="Z111" s="9">
        <f t="shared" si="118"/>
        <v>0</v>
      </c>
      <c r="AA111" s="9">
        <f t="shared" si="118"/>
        <v>0</v>
      </c>
      <c r="AB111" s="10">
        <f t="shared" si="119"/>
        <v>0</v>
      </c>
    </row>
    <row r="112" spans="1:28" ht="54.95" customHeight="1">
      <c r="A112" s="1"/>
      <c r="B112" s="199"/>
      <c r="C112" s="7">
        <v>4000</v>
      </c>
      <c r="D112" s="8" t="s">
        <v>20</v>
      </c>
      <c r="E112" s="9">
        <v>0</v>
      </c>
      <c r="F112" s="9">
        <v>0</v>
      </c>
      <c r="G112" s="9">
        <v>0</v>
      </c>
      <c r="H112" s="10">
        <f t="shared" si="113"/>
        <v>0</v>
      </c>
      <c r="I112" s="9">
        <v>0</v>
      </c>
      <c r="J112" s="9">
        <v>0</v>
      </c>
      <c r="K112" s="9">
        <v>0</v>
      </c>
      <c r="L112" s="10">
        <f t="shared" si="114"/>
        <v>0</v>
      </c>
      <c r="M112" s="9">
        <v>0</v>
      </c>
      <c r="N112" s="9">
        <v>0</v>
      </c>
      <c r="O112" s="9">
        <v>0</v>
      </c>
      <c r="P112" s="10">
        <f t="shared" si="115"/>
        <v>0</v>
      </c>
      <c r="Q112" s="9">
        <v>0</v>
      </c>
      <c r="R112" s="9">
        <v>0</v>
      </c>
      <c r="S112" s="9">
        <v>0</v>
      </c>
      <c r="T112" s="10">
        <f t="shared" si="116"/>
        <v>0</v>
      </c>
      <c r="U112" s="9">
        <v>0</v>
      </c>
      <c r="V112" s="9">
        <v>0</v>
      </c>
      <c r="W112" s="9">
        <v>0</v>
      </c>
      <c r="X112" s="10">
        <f t="shared" si="117"/>
        <v>0</v>
      </c>
      <c r="Y112" s="9">
        <f t="shared" si="118"/>
        <v>0</v>
      </c>
      <c r="Z112" s="9">
        <f t="shared" si="118"/>
        <v>0</v>
      </c>
      <c r="AA112" s="9">
        <f t="shared" si="118"/>
        <v>0</v>
      </c>
      <c r="AB112" s="10">
        <f t="shared" si="119"/>
        <v>0</v>
      </c>
    </row>
    <row r="113" spans="1:28" ht="49.5" customHeight="1">
      <c r="A113" s="1"/>
      <c r="B113" s="199"/>
      <c r="C113" s="7">
        <v>5000</v>
      </c>
      <c r="D113" s="8" t="s">
        <v>21</v>
      </c>
      <c r="E113" s="9">
        <v>0</v>
      </c>
      <c r="F113" s="9">
        <v>0</v>
      </c>
      <c r="G113" s="9">
        <v>538538</v>
      </c>
      <c r="H113" s="10">
        <f t="shared" si="113"/>
        <v>538538</v>
      </c>
      <c r="I113" s="9">
        <v>0</v>
      </c>
      <c r="J113" s="9">
        <v>0</v>
      </c>
      <c r="K113" s="9">
        <v>0</v>
      </c>
      <c r="L113" s="10">
        <f t="shared" si="114"/>
        <v>0</v>
      </c>
      <c r="M113" s="9">
        <v>0</v>
      </c>
      <c r="N113" s="9">
        <v>0</v>
      </c>
      <c r="O113" s="9">
        <v>0</v>
      </c>
      <c r="P113" s="10">
        <f t="shared" si="115"/>
        <v>0</v>
      </c>
      <c r="Q113" s="9">
        <v>0</v>
      </c>
      <c r="R113" s="9">
        <v>0</v>
      </c>
      <c r="S113" s="9">
        <v>522000</v>
      </c>
      <c r="T113" s="10">
        <f t="shared" si="116"/>
        <v>522000</v>
      </c>
      <c r="U113" s="9">
        <v>0</v>
      </c>
      <c r="V113" s="9">
        <v>0</v>
      </c>
      <c r="W113" s="9">
        <v>0</v>
      </c>
      <c r="X113" s="10">
        <f t="shared" si="117"/>
        <v>0</v>
      </c>
      <c r="Y113" s="9">
        <f t="shared" si="118"/>
        <v>0</v>
      </c>
      <c r="Z113" s="9">
        <f t="shared" si="118"/>
        <v>0</v>
      </c>
      <c r="AA113" s="9">
        <f t="shared" si="118"/>
        <v>16538</v>
      </c>
      <c r="AB113" s="10">
        <f t="shared" si="119"/>
        <v>16538</v>
      </c>
    </row>
    <row r="114" spans="1:28" ht="49.5" customHeight="1">
      <c r="A114" s="1"/>
      <c r="B114" s="200"/>
      <c r="C114" s="7">
        <v>6000</v>
      </c>
      <c r="D114" s="8" t="s">
        <v>22</v>
      </c>
      <c r="E114" s="9">
        <v>0</v>
      </c>
      <c r="F114" s="9">
        <v>0</v>
      </c>
      <c r="G114" s="9">
        <v>0</v>
      </c>
      <c r="H114" s="10">
        <f t="shared" si="113"/>
        <v>0</v>
      </c>
      <c r="I114" s="9">
        <v>0</v>
      </c>
      <c r="J114" s="9">
        <v>0</v>
      </c>
      <c r="K114" s="9">
        <v>0</v>
      </c>
      <c r="L114" s="10">
        <f t="shared" si="114"/>
        <v>0</v>
      </c>
      <c r="M114" s="9">
        <v>0</v>
      </c>
      <c r="N114" s="9">
        <v>0</v>
      </c>
      <c r="O114" s="9">
        <v>0</v>
      </c>
      <c r="P114" s="10">
        <f t="shared" si="115"/>
        <v>0</v>
      </c>
      <c r="Q114" s="9">
        <v>0</v>
      </c>
      <c r="R114" s="9">
        <v>0</v>
      </c>
      <c r="S114" s="9">
        <v>0</v>
      </c>
      <c r="T114" s="10">
        <f t="shared" si="116"/>
        <v>0</v>
      </c>
      <c r="U114" s="9">
        <v>0</v>
      </c>
      <c r="V114" s="9">
        <v>0</v>
      </c>
      <c r="W114" s="9">
        <v>0</v>
      </c>
      <c r="X114" s="10">
        <f t="shared" si="117"/>
        <v>0</v>
      </c>
      <c r="Y114" s="9">
        <f t="shared" si="118"/>
        <v>0</v>
      </c>
      <c r="Z114" s="9">
        <f t="shared" si="118"/>
        <v>0</v>
      </c>
      <c r="AA114" s="9">
        <f t="shared" si="118"/>
        <v>0</v>
      </c>
      <c r="AB114" s="10">
        <f t="shared" si="119"/>
        <v>0</v>
      </c>
    </row>
    <row r="115" spans="1:28" ht="64.5" customHeight="1">
      <c r="A115" s="1"/>
      <c r="B115" s="198">
        <v>16</v>
      </c>
      <c r="C115" s="11"/>
      <c r="D115" s="14" t="s">
        <v>37</v>
      </c>
      <c r="E115" s="6">
        <f>SUM(E116:E121)</f>
        <v>5013666.41</v>
      </c>
      <c r="F115" s="6">
        <f t="shared" ref="F115:AA115" si="120">SUM(F116:F121)</f>
        <v>0</v>
      </c>
      <c r="G115" s="6">
        <f t="shared" si="120"/>
        <v>0</v>
      </c>
      <c r="H115" s="6">
        <f t="shared" si="120"/>
        <v>5013666.41</v>
      </c>
      <c r="I115" s="6">
        <f t="shared" si="120"/>
        <v>0</v>
      </c>
      <c r="J115" s="6">
        <f t="shared" si="120"/>
        <v>0</v>
      </c>
      <c r="K115" s="6">
        <f t="shared" si="120"/>
        <v>0</v>
      </c>
      <c r="L115" s="6">
        <f>SUM(L116:L121)</f>
        <v>0</v>
      </c>
      <c r="M115" s="6">
        <f t="shared" si="120"/>
        <v>0</v>
      </c>
      <c r="N115" s="6">
        <f t="shared" si="120"/>
        <v>0</v>
      </c>
      <c r="O115" s="6">
        <f t="shared" si="120"/>
        <v>0</v>
      </c>
      <c r="P115" s="6">
        <f>SUM(P116:P121)</f>
        <v>0</v>
      </c>
      <c r="Q115" s="6">
        <f t="shared" si="120"/>
        <v>5013666.41</v>
      </c>
      <c r="R115" s="6">
        <f t="shared" si="120"/>
        <v>0</v>
      </c>
      <c r="S115" s="6">
        <f t="shared" si="120"/>
        <v>0</v>
      </c>
      <c r="T115" s="6">
        <f>SUM(T116:T121)</f>
        <v>5013666.41</v>
      </c>
      <c r="U115" s="6">
        <f t="shared" si="120"/>
        <v>0</v>
      </c>
      <c r="V115" s="6">
        <f t="shared" si="120"/>
        <v>0</v>
      </c>
      <c r="W115" s="6">
        <f t="shared" si="120"/>
        <v>0</v>
      </c>
      <c r="X115" s="6">
        <f>SUM(X116:X121)</f>
        <v>0</v>
      </c>
      <c r="Y115" s="6">
        <f t="shared" si="120"/>
        <v>0</v>
      </c>
      <c r="Z115" s="6">
        <f t="shared" si="120"/>
        <v>0</v>
      </c>
      <c r="AA115" s="6">
        <f t="shared" si="120"/>
        <v>0</v>
      </c>
      <c r="AB115" s="6">
        <f>SUM(AB116:AB121)</f>
        <v>0</v>
      </c>
    </row>
    <row r="116" spans="1:28" ht="49.5" customHeight="1">
      <c r="A116" s="1"/>
      <c r="B116" s="199"/>
      <c r="C116" s="7">
        <v>1000</v>
      </c>
      <c r="D116" s="8" t="s">
        <v>17</v>
      </c>
      <c r="E116" s="9">
        <v>0</v>
      </c>
      <c r="F116" s="9">
        <v>0</v>
      </c>
      <c r="G116" s="9">
        <v>0</v>
      </c>
      <c r="H116" s="10">
        <f t="shared" ref="H116:H121" si="121">E116+F116+G116</f>
        <v>0</v>
      </c>
      <c r="I116" s="9">
        <v>0</v>
      </c>
      <c r="J116" s="9">
        <v>0</v>
      </c>
      <c r="K116" s="9">
        <v>0</v>
      </c>
      <c r="L116" s="10">
        <f t="shared" ref="L116:L121" si="122">I116+J116+K116</f>
        <v>0</v>
      </c>
      <c r="M116" s="9">
        <v>0</v>
      </c>
      <c r="N116" s="9">
        <v>0</v>
      </c>
      <c r="O116" s="9">
        <v>0</v>
      </c>
      <c r="P116" s="10">
        <f t="shared" ref="P116:P121" si="123">M116+N116+O116</f>
        <v>0</v>
      </c>
      <c r="Q116" s="9">
        <v>0</v>
      </c>
      <c r="R116" s="9">
        <v>0</v>
      </c>
      <c r="S116" s="9">
        <v>0</v>
      </c>
      <c r="T116" s="10">
        <f t="shared" ref="T116:T121" si="124">Q116+R116+S116</f>
        <v>0</v>
      </c>
      <c r="U116" s="9">
        <v>0</v>
      </c>
      <c r="V116" s="9">
        <v>0</v>
      </c>
      <c r="W116" s="9">
        <v>0</v>
      </c>
      <c r="X116" s="10">
        <f t="shared" ref="X116:X121" si="125">U116+V116+W116</f>
        <v>0</v>
      </c>
      <c r="Y116" s="9">
        <f>E116-I116-M116-Q116-U116</f>
        <v>0</v>
      </c>
      <c r="Z116" s="9">
        <f t="shared" ref="Z116:AA121" si="126">F116-J116-N116-R116-V116</f>
        <v>0</v>
      </c>
      <c r="AA116" s="9">
        <f t="shared" si="126"/>
        <v>0</v>
      </c>
      <c r="AB116" s="10">
        <f t="shared" ref="AB116:AB121" si="127">Y116+Z116+AA116</f>
        <v>0</v>
      </c>
    </row>
    <row r="117" spans="1:28" ht="49.5" customHeight="1">
      <c r="A117" s="1"/>
      <c r="B117" s="199"/>
      <c r="C117" s="7">
        <v>2000</v>
      </c>
      <c r="D117" s="8" t="s">
        <v>18</v>
      </c>
      <c r="E117" s="9">
        <v>3262872.13</v>
      </c>
      <c r="F117" s="9">
        <v>0</v>
      </c>
      <c r="G117" s="9">
        <v>0</v>
      </c>
      <c r="H117" s="10">
        <f t="shared" si="121"/>
        <v>3262872.13</v>
      </c>
      <c r="I117" s="9">
        <v>0</v>
      </c>
      <c r="J117" s="9">
        <v>0</v>
      </c>
      <c r="K117" s="9">
        <v>0</v>
      </c>
      <c r="L117" s="10">
        <f t="shared" si="122"/>
        <v>0</v>
      </c>
      <c r="M117" s="9">
        <v>0</v>
      </c>
      <c r="N117" s="9">
        <v>0</v>
      </c>
      <c r="O117" s="9">
        <v>0</v>
      </c>
      <c r="P117" s="10">
        <f t="shared" si="123"/>
        <v>0</v>
      </c>
      <c r="Q117" s="9">
        <v>3262872.13</v>
      </c>
      <c r="R117" s="9">
        <v>0</v>
      </c>
      <c r="S117" s="9">
        <v>0</v>
      </c>
      <c r="T117" s="10">
        <f t="shared" si="124"/>
        <v>3262872.13</v>
      </c>
      <c r="U117" s="9">
        <v>0</v>
      </c>
      <c r="V117" s="9">
        <v>0</v>
      </c>
      <c r="W117" s="9">
        <v>0</v>
      </c>
      <c r="X117" s="10">
        <f t="shared" si="125"/>
        <v>0</v>
      </c>
      <c r="Y117" s="9">
        <f>E117-I117-M117-Q117-U117</f>
        <v>0</v>
      </c>
      <c r="Z117" s="9">
        <f t="shared" si="126"/>
        <v>0</v>
      </c>
      <c r="AA117" s="9">
        <f t="shared" si="126"/>
        <v>0</v>
      </c>
      <c r="AB117" s="10">
        <f t="shared" si="127"/>
        <v>0</v>
      </c>
    </row>
    <row r="118" spans="1:28" ht="49.5" customHeight="1">
      <c r="A118" s="1"/>
      <c r="B118" s="199"/>
      <c r="C118" s="7">
        <v>3000</v>
      </c>
      <c r="D118" s="8" t="s">
        <v>19</v>
      </c>
      <c r="E118" s="9">
        <v>0</v>
      </c>
      <c r="F118" s="9">
        <v>0</v>
      </c>
      <c r="G118" s="9">
        <v>0</v>
      </c>
      <c r="H118" s="10">
        <f t="shared" si="121"/>
        <v>0</v>
      </c>
      <c r="I118" s="9">
        <v>0</v>
      </c>
      <c r="J118" s="9">
        <v>0</v>
      </c>
      <c r="K118" s="9">
        <v>0</v>
      </c>
      <c r="L118" s="10">
        <f t="shared" si="122"/>
        <v>0</v>
      </c>
      <c r="M118" s="9">
        <v>0</v>
      </c>
      <c r="N118" s="9">
        <v>0</v>
      </c>
      <c r="O118" s="9">
        <v>0</v>
      </c>
      <c r="P118" s="10">
        <f t="shared" si="123"/>
        <v>0</v>
      </c>
      <c r="Q118" s="9">
        <v>0</v>
      </c>
      <c r="R118" s="9">
        <v>0</v>
      </c>
      <c r="S118" s="9">
        <v>0</v>
      </c>
      <c r="T118" s="10">
        <f t="shared" si="124"/>
        <v>0</v>
      </c>
      <c r="U118" s="9">
        <v>0</v>
      </c>
      <c r="V118" s="9">
        <v>0</v>
      </c>
      <c r="W118" s="9">
        <v>0</v>
      </c>
      <c r="X118" s="10">
        <f t="shared" si="125"/>
        <v>0</v>
      </c>
      <c r="Y118" s="9">
        <f>E118-I118-M118-Q118-U118</f>
        <v>0</v>
      </c>
      <c r="Z118" s="9">
        <f t="shared" si="126"/>
        <v>0</v>
      </c>
      <c r="AA118" s="9">
        <f t="shared" si="126"/>
        <v>0</v>
      </c>
      <c r="AB118" s="10">
        <f t="shared" si="127"/>
        <v>0</v>
      </c>
    </row>
    <row r="119" spans="1:28" ht="54.95" customHeight="1">
      <c r="A119" s="1"/>
      <c r="B119" s="199"/>
      <c r="C119" s="7">
        <v>4000</v>
      </c>
      <c r="D119" s="8" t="s">
        <v>20</v>
      </c>
      <c r="E119" s="9">
        <v>0</v>
      </c>
      <c r="F119" s="9">
        <v>0</v>
      </c>
      <c r="G119" s="9">
        <v>0</v>
      </c>
      <c r="H119" s="10">
        <f t="shared" si="121"/>
        <v>0</v>
      </c>
      <c r="I119" s="9">
        <v>0</v>
      </c>
      <c r="J119" s="9">
        <v>0</v>
      </c>
      <c r="K119" s="9">
        <v>0</v>
      </c>
      <c r="L119" s="10">
        <f t="shared" si="122"/>
        <v>0</v>
      </c>
      <c r="M119" s="9">
        <v>0</v>
      </c>
      <c r="N119" s="9">
        <v>0</v>
      </c>
      <c r="O119" s="9">
        <v>0</v>
      </c>
      <c r="P119" s="10">
        <f t="shared" si="123"/>
        <v>0</v>
      </c>
      <c r="Q119" s="9">
        <v>0</v>
      </c>
      <c r="R119" s="9">
        <v>0</v>
      </c>
      <c r="S119" s="9">
        <v>0</v>
      </c>
      <c r="T119" s="10">
        <f t="shared" si="124"/>
        <v>0</v>
      </c>
      <c r="U119" s="9">
        <v>0</v>
      </c>
      <c r="V119" s="9">
        <v>0</v>
      </c>
      <c r="W119" s="9">
        <v>0</v>
      </c>
      <c r="X119" s="10">
        <f t="shared" si="125"/>
        <v>0</v>
      </c>
      <c r="Y119" s="9">
        <f>E119-I119-M119-Q119-U119</f>
        <v>0</v>
      </c>
      <c r="Z119" s="9">
        <f t="shared" si="126"/>
        <v>0</v>
      </c>
      <c r="AA119" s="9">
        <f t="shared" si="126"/>
        <v>0</v>
      </c>
      <c r="AB119" s="10">
        <f t="shared" si="127"/>
        <v>0</v>
      </c>
    </row>
    <row r="120" spans="1:28" ht="49.5" customHeight="1">
      <c r="A120" s="1"/>
      <c r="B120" s="199"/>
      <c r="C120" s="7">
        <v>5000</v>
      </c>
      <c r="D120" s="8" t="s">
        <v>21</v>
      </c>
      <c r="E120" s="9">
        <v>1750794.28</v>
      </c>
      <c r="F120" s="9">
        <v>0</v>
      </c>
      <c r="G120" s="9">
        <v>0</v>
      </c>
      <c r="H120" s="10">
        <f t="shared" si="121"/>
        <v>1750794.28</v>
      </c>
      <c r="I120" s="9">
        <v>0</v>
      </c>
      <c r="J120" s="9">
        <v>0</v>
      </c>
      <c r="K120" s="9">
        <v>0</v>
      </c>
      <c r="L120" s="10">
        <f t="shared" si="122"/>
        <v>0</v>
      </c>
      <c r="M120" s="9">
        <v>0</v>
      </c>
      <c r="N120" s="9">
        <v>0</v>
      </c>
      <c r="O120" s="9">
        <v>0</v>
      </c>
      <c r="P120" s="10">
        <f t="shared" si="123"/>
        <v>0</v>
      </c>
      <c r="Q120" s="9">
        <v>1750794.28</v>
      </c>
      <c r="R120" s="9">
        <v>0</v>
      </c>
      <c r="S120" s="9">
        <v>0</v>
      </c>
      <c r="T120" s="10">
        <f t="shared" si="124"/>
        <v>1750794.28</v>
      </c>
      <c r="U120" s="9">
        <v>0</v>
      </c>
      <c r="V120" s="9">
        <v>0</v>
      </c>
      <c r="W120" s="9">
        <v>0</v>
      </c>
      <c r="X120" s="10">
        <f t="shared" si="125"/>
        <v>0</v>
      </c>
      <c r="Y120" s="9">
        <f>E120-I120-M120-Q120-U120</f>
        <v>0</v>
      </c>
      <c r="Z120" s="9">
        <f t="shared" si="126"/>
        <v>0</v>
      </c>
      <c r="AA120" s="9">
        <f t="shared" si="126"/>
        <v>0</v>
      </c>
      <c r="AB120" s="10">
        <f t="shared" si="127"/>
        <v>0</v>
      </c>
    </row>
    <row r="121" spans="1:28" ht="49.5" customHeight="1">
      <c r="A121" s="1"/>
      <c r="B121" s="200"/>
      <c r="C121" s="7">
        <v>6000</v>
      </c>
      <c r="D121" s="8" t="s">
        <v>22</v>
      </c>
      <c r="E121" s="9">
        <v>0</v>
      </c>
      <c r="F121" s="9">
        <v>0</v>
      </c>
      <c r="G121" s="9">
        <v>0</v>
      </c>
      <c r="H121" s="10">
        <f t="shared" si="121"/>
        <v>0</v>
      </c>
      <c r="I121" s="9">
        <v>0</v>
      </c>
      <c r="J121" s="9">
        <v>0</v>
      </c>
      <c r="K121" s="9">
        <v>0</v>
      </c>
      <c r="L121" s="10">
        <f t="shared" si="122"/>
        <v>0</v>
      </c>
      <c r="M121" s="9">
        <v>0</v>
      </c>
      <c r="N121" s="9">
        <v>0</v>
      </c>
      <c r="O121" s="9">
        <v>0</v>
      </c>
      <c r="P121" s="10">
        <f t="shared" si="123"/>
        <v>0</v>
      </c>
      <c r="Q121" s="9">
        <v>0</v>
      </c>
      <c r="R121" s="9">
        <v>0</v>
      </c>
      <c r="S121" s="9">
        <v>0</v>
      </c>
      <c r="T121" s="10">
        <f t="shared" si="124"/>
        <v>0</v>
      </c>
      <c r="U121" s="9">
        <v>0</v>
      </c>
      <c r="V121" s="9">
        <v>0</v>
      </c>
      <c r="W121" s="9">
        <v>0</v>
      </c>
      <c r="X121" s="10">
        <f t="shared" si="125"/>
        <v>0</v>
      </c>
      <c r="Y121" s="9">
        <f t="shared" ref="Y121:AA128" si="128">E121-I121-M121-Q121-U121</f>
        <v>0</v>
      </c>
      <c r="Z121" s="9">
        <f t="shared" si="126"/>
        <v>0</v>
      </c>
      <c r="AA121" s="9">
        <f t="shared" si="126"/>
        <v>0</v>
      </c>
      <c r="AB121" s="10">
        <f t="shared" si="127"/>
        <v>0</v>
      </c>
    </row>
    <row r="122" spans="1:28" ht="94.5" customHeight="1">
      <c r="A122" s="1"/>
      <c r="B122" s="201">
        <v>17</v>
      </c>
      <c r="C122" s="11"/>
      <c r="D122" s="12" t="s">
        <v>38</v>
      </c>
      <c r="E122" s="6">
        <f>SUM(E123:E128)</f>
        <v>89184109.670000002</v>
      </c>
      <c r="F122" s="6">
        <f t="shared" ref="F122:AA122" si="129">SUM(F123:F128)</f>
        <v>43312214.579999998</v>
      </c>
      <c r="G122" s="6">
        <f t="shared" si="129"/>
        <v>36017675.289999999</v>
      </c>
      <c r="H122" s="6">
        <f t="shared" si="129"/>
        <v>168513999.53999999</v>
      </c>
      <c r="I122" s="6">
        <f t="shared" si="129"/>
        <v>0</v>
      </c>
      <c r="J122" s="6">
        <f t="shared" si="129"/>
        <v>0</v>
      </c>
      <c r="K122" s="6">
        <f t="shared" si="129"/>
        <v>0</v>
      </c>
      <c r="L122" s="6">
        <f>SUM(L123:L128)</f>
        <v>0</v>
      </c>
      <c r="M122" s="6">
        <f t="shared" si="129"/>
        <v>0</v>
      </c>
      <c r="N122" s="6">
        <f t="shared" si="129"/>
        <v>0</v>
      </c>
      <c r="O122" s="6">
        <f t="shared" si="129"/>
        <v>0</v>
      </c>
      <c r="P122" s="6">
        <f>SUM(P123:P128)</f>
        <v>0</v>
      </c>
      <c r="Q122" s="6">
        <f t="shared" si="129"/>
        <v>84479399.00999999</v>
      </c>
      <c r="R122" s="6">
        <f t="shared" si="129"/>
        <v>43312214.579999998</v>
      </c>
      <c r="S122" s="6">
        <f t="shared" si="129"/>
        <v>5652871.8799999999</v>
      </c>
      <c r="T122" s="6">
        <f>SUM(T123:T128)</f>
        <v>133444485.46999998</v>
      </c>
      <c r="U122" s="6">
        <f t="shared" si="129"/>
        <v>0</v>
      </c>
      <c r="V122" s="6">
        <f t="shared" si="129"/>
        <v>0</v>
      </c>
      <c r="W122" s="6">
        <f t="shared" si="129"/>
        <v>0</v>
      </c>
      <c r="X122" s="6">
        <f>SUM(X123:X128)</f>
        <v>0</v>
      </c>
      <c r="Y122" s="6">
        <f>SUM(Y123:Y128)</f>
        <v>4704710.6599999964</v>
      </c>
      <c r="Z122" s="6">
        <f t="shared" si="129"/>
        <v>0</v>
      </c>
      <c r="AA122" s="6">
        <f t="shared" si="129"/>
        <v>30364803.409999996</v>
      </c>
      <c r="AB122" s="6">
        <f>SUM(AB123:AB128)</f>
        <v>35069514.069999993</v>
      </c>
    </row>
    <row r="123" spans="1:28" ht="49.5" customHeight="1">
      <c r="A123" s="1"/>
      <c r="B123" s="201"/>
      <c r="C123" s="7">
        <v>1000</v>
      </c>
      <c r="D123" s="8" t="s">
        <v>17</v>
      </c>
      <c r="E123" s="9">
        <v>0</v>
      </c>
      <c r="F123" s="9">
        <v>0</v>
      </c>
      <c r="G123" s="9">
        <v>4180820.32</v>
      </c>
      <c r="H123" s="10">
        <f t="shared" ref="H123:H128" si="130">E123+F123+G123</f>
        <v>4180820.32</v>
      </c>
      <c r="I123" s="9">
        <v>0</v>
      </c>
      <c r="J123" s="9">
        <v>0</v>
      </c>
      <c r="K123" s="9">
        <v>0</v>
      </c>
      <c r="L123" s="10">
        <f t="shared" ref="L123:L128" si="131">I123+J123+K123</f>
        <v>0</v>
      </c>
      <c r="M123" s="9">
        <v>0</v>
      </c>
      <c r="N123" s="9">
        <v>0</v>
      </c>
      <c r="O123" s="9">
        <v>0</v>
      </c>
      <c r="P123" s="10">
        <f t="shared" ref="P123:P128" si="132">M123+N123+O123</f>
        <v>0</v>
      </c>
      <c r="Q123" s="9">
        <v>0</v>
      </c>
      <c r="R123" s="9">
        <v>0</v>
      </c>
      <c r="S123" s="9">
        <v>3905845.6</v>
      </c>
      <c r="T123" s="10">
        <f t="shared" ref="T123:T128" si="133">Q123+R123+S123</f>
        <v>3905845.6</v>
      </c>
      <c r="U123" s="9">
        <v>0</v>
      </c>
      <c r="V123" s="9">
        <v>0</v>
      </c>
      <c r="W123" s="9">
        <v>0</v>
      </c>
      <c r="X123" s="10">
        <f t="shared" ref="X123:X128" si="134">U123+V123+W123</f>
        <v>0</v>
      </c>
      <c r="Y123" s="9">
        <f t="shared" si="128"/>
        <v>0</v>
      </c>
      <c r="Z123" s="9">
        <f t="shared" si="128"/>
        <v>0</v>
      </c>
      <c r="AA123" s="9">
        <f t="shared" si="128"/>
        <v>274974.71999999974</v>
      </c>
      <c r="AB123" s="10">
        <f t="shared" ref="AB123:AB128" si="135">Y123+Z123+AA123</f>
        <v>274974.71999999974</v>
      </c>
    </row>
    <row r="124" spans="1:28" ht="49.5" customHeight="1">
      <c r="A124" s="1"/>
      <c r="B124" s="201"/>
      <c r="C124" s="7">
        <v>2000</v>
      </c>
      <c r="D124" s="8" t="s">
        <v>18</v>
      </c>
      <c r="E124" s="9">
        <v>45500249.039999999</v>
      </c>
      <c r="F124" s="9">
        <v>23311797.199999999</v>
      </c>
      <c r="G124" s="9">
        <v>0</v>
      </c>
      <c r="H124" s="10">
        <f t="shared" si="130"/>
        <v>68812046.239999995</v>
      </c>
      <c r="I124" s="9">
        <v>0</v>
      </c>
      <c r="J124" s="9">
        <v>0</v>
      </c>
      <c r="K124" s="9">
        <v>0</v>
      </c>
      <c r="L124" s="10">
        <f t="shared" si="131"/>
        <v>0</v>
      </c>
      <c r="M124" s="9">
        <v>0</v>
      </c>
      <c r="N124" s="9">
        <v>0</v>
      </c>
      <c r="O124" s="9">
        <v>0</v>
      </c>
      <c r="P124" s="10">
        <f t="shared" si="132"/>
        <v>0</v>
      </c>
      <c r="Q124" s="9">
        <v>41581731.800000004</v>
      </c>
      <c r="R124" s="9">
        <v>23311797.199999999</v>
      </c>
      <c r="S124" s="9">
        <v>0</v>
      </c>
      <c r="T124" s="10">
        <f t="shared" si="133"/>
        <v>64893529</v>
      </c>
      <c r="U124" s="9">
        <v>0</v>
      </c>
      <c r="V124" s="9">
        <v>0</v>
      </c>
      <c r="W124" s="9">
        <v>0</v>
      </c>
      <c r="X124" s="10">
        <f t="shared" si="134"/>
        <v>0</v>
      </c>
      <c r="Y124" s="9">
        <f t="shared" si="128"/>
        <v>3918517.2399999946</v>
      </c>
      <c r="Z124" s="9">
        <f t="shared" si="128"/>
        <v>0</v>
      </c>
      <c r="AA124" s="9">
        <f t="shared" si="128"/>
        <v>0</v>
      </c>
      <c r="AB124" s="10">
        <f t="shared" si="135"/>
        <v>3918517.2399999946</v>
      </c>
    </row>
    <row r="125" spans="1:28" ht="49.5" customHeight="1">
      <c r="A125" s="1"/>
      <c r="B125" s="201"/>
      <c r="C125" s="7">
        <v>3000</v>
      </c>
      <c r="D125" s="8" t="s">
        <v>19</v>
      </c>
      <c r="E125" s="9">
        <v>2759259.8</v>
      </c>
      <c r="F125" s="9">
        <v>0</v>
      </c>
      <c r="G125" s="9">
        <v>0</v>
      </c>
      <c r="H125" s="10">
        <f t="shared" si="130"/>
        <v>2759259.8</v>
      </c>
      <c r="I125" s="9">
        <v>0</v>
      </c>
      <c r="J125" s="9">
        <v>0</v>
      </c>
      <c r="K125" s="9">
        <v>0</v>
      </c>
      <c r="L125" s="10">
        <f t="shared" si="131"/>
        <v>0</v>
      </c>
      <c r="M125" s="9">
        <v>0</v>
      </c>
      <c r="N125" s="9">
        <v>0</v>
      </c>
      <c r="O125" s="9">
        <v>0</v>
      </c>
      <c r="P125" s="10">
        <f t="shared" si="132"/>
        <v>0</v>
      </c>
      <c r="Q125" s="9">
        <v>2759259.8</v>
      </c>
      <c r="R125" s="9">
        <v>0</v>
      </c>
      <c r="S125" s="9">
        <v>0</v>
      </c>
      <c r="T125" s="10">
        <f t="shared" si="133"/>
        <v>2759259.8</v>
      </c>
      <c r="U125" s="9">
        <v>0</v>
      </c>
      <c r="V125" s="9">
        <v>0</v>
      </c>
      <c r="W125" s="9">
        <v>0</v>
      </c>
      <c r="X125" s="10">
        <f t="shared" si="134"/>
        <v>0</v>
      </c>
      <c r="Y125" s="9">
        <f t="shared" si="128"/>
        <v>0</v>
      </c>
      <c r="Z125" s="9">
        <f t="shared" si="128"/>
        <v>0</v>
      </c>
      <c r="AA125" s="9">
        <f t="shared" si="128"/>
        <v>0</v>
      </c>
      <c r="AB125" s="10">
        <f t="shared" si="135"/>
        <v>0</v>
      </c>
    </row>
    <row r="126" spans="1:28" ht="54.95" customHeight="1">
      <c r="A126" s="1"/>
      <c r="B126" s="201"/>
      <c r="C126" s="7">
        <v>4000</v>
      </c>
      <c r="D126" s="8" t="s">
        <v>20</v>
      </c>
      <c r="E126" s="9">
        <v>0</v>
      </c>
      <c r="F126" s="9">
        <v>0</v>
      </c>
      <c r="G126" s="9">
        <v>0</v>
      </c>
      <c r="H126" s="10">
        <f t="shared" si="130"/>
        <v>0</v>
      </c>
      <c r="I126" s="9">
        <v>0</v>
      </c>
      <c r="J126" s="9">
        <v>0</v>
      </c>
      <c r="K126" s="9">
        <v>0</v>
      </c>
      <c r="L126" s="10">
        <f t="shared" si="131"/>
        <v>0</v>
      </c>
      <c r="M126" s="9">
        <v>0</v>
      </c>
      <c r="N126" s="9">
        <v>0</v>
      </c>
      <c r="O126" s="9">
        <v>0</v>
      </c>
      <c r="P126" s="10">
        <f t="shared" si="132"/>
        <v>0</v>
      </c>
      <c r="Q126" s="9">
        <v>0</v>
      </c>
      <c r="R126" s="9">
        <v>0</v>
      </c>
      <c r="S126" s="9">
        <v>0</v>
      </c>
      <c r="T126" s="10">
        <f t="shared" si="133"/>
        <v>0</v>
      </c>
      <c r="U126" s="9">
        <v>0</v>
      </c>
      <c r="V126" s="9">
        <v>0</v>
      </c>
      <c r="W126" s="9">
        <v>0</v>
      </c>
      <c r="X126" s="10">
        <f t="shared" si="134"/>
        <v>0</v>
      </c>
      <c r="Y126" s="9">
        <f t="shared" si="128"/>
        <v>0</v>
      </c>
      <c r="Z126" s="9">
        <f t="shared" si="128"/>
        <v>0</v>
      </c>
      <c r="AA126" s="9">
        <f t="shared" si="128"/>
        <v>0</v>
      </c>
      <c r="AB126" s="10">
        <f t="shared" si="135"/>
        <v>0</v>
      </c>
    </row>
    <row r="127" spans="1:28" ht="49.5" customHeight="1">
      <c r="A127" s="1"/>
      <c r="B127" s="201"/>
      <c r="C127" s="7">
        <v>5000</v>
      </c>
      <c r="D127" s="8" t="s">
        <v>21</v>
      </c>
      <c r="E127" s="9">
        <v>36055180.960000001</v>
      </c>
      <c r="F127" s="9">
        <v>20000417.379999999</v>
      </c>
      <c r="G127" s="9">
        <v>31836854.969999999</v>
      </c>
      <c r="H127" s="10">
        <f t="shared" si="130"/>
        <v>87892453.310000002</v>
      </c>
      <c r="I127" s="9">
        <v>0</v>
      </c>
      <c r="J127" s="9">
        <v>0</v>
      </c>
      <c r="K127" s="9">
        <v>0</v>
      </c>
      <c r="L127" s="10">
        <f t="shared" si="131"/>
        <v>0</v>
      </c>
      <c r="M127" s="9">
        <v>0</v>
      </c>
      <c r="N127" s="9">
        <v>0</v>
      </c>
      <c r="O127" s="9">
        <v>0</v>
      </c>
      <c r="P127" s="10">
        <f t="shared" si="132"/>
        <v>0</v>
      </c>
      <c r="Q127" s="9">
        <v>35276797.469999999</v>
      </c>
      <c r="R127" s="9">
        <v>20000417.379999999</v>
      </c>
      <c r="S127" s="9">
        <v>1747026.28</v>
      </c>
      <c r="T127" s="10">
        <f t="shared" si="133"/>
        <v>57024241.129999995</v>
      </c>
      <c r="U127" s="9">
        <v>0</v>
      </c>
      <c r="V127" s="9">
        <v>0</v>
      </c>
      <c r="W127" s="9">
        <v>0</v>
      </c>
      <c r="X127" s="10">
        <f t="shared" si="134"/>
        <v>0</v>
      </c>
      <c r="Y127" s="9">
        <f t="shared" si="128"/>
        <v>778383.49000000209</v>
      </c>
      <c r="Z127" s="9">
        <f t="shared" si="128"/>
        <v>0</v>
      </c>
      <c r="AA127" s="9">
        <f t="shared" si="128"/>
        <v>30089828.689999998</v>
      </c>
      <c r="AB127" s="10">
        <f t="shared" si="135"/>
        <v>30868212.18</v>
      </c>
    </row>
    <row r="128" spans="1:28" ht="49.5" customHeight="1" thickBot="1">
      <c r="A128" s="1"/>
      <c r="B128" s="202"/>
      <c r="C128" s="7">
        <v>6000</v>
      </c>
      <c r="D128" s="8" t="s">
        <v>22</v>
      </c>
      <c r="E128" s="9">
        <v>4869419.87</v>
      </c>
      <c r="F128" s="9">
        <v>0</v>
      </c>
      <c r="G128" s="9">
        <v>0</v>
      </c>
      <c r="H128" s="10">
        <f t="shared" si="130"/>
        <v>4869419.87</v>
      </c>
      <c r="I128" s="9">
        <v>0</v>
      </c>
      <c r="J128" s="9">
        <v>0</v>
      </c>
      <c r="K128" s="9">
        <v>0</v>
      </c>
      <c r="L128" s="10">
        <f t="shared" si="131"/>
        <v>0</v>
      </c>
      <c r="M128" s="9">
        <v>0</v>
      </c>
      <c r="N128" s="9">
        <v>0</v>
      </c>
      <c r="O128" s="9">
        <v>0</v>
      </c>
      <c r="P128" s="10">
        <f t="shared" si="132"/>
        <v>0</v>
      </c>
      <c r="Q128" s="9">
        <v>4861609.9400000004</v>
      </c>
      <c r="R128" s="9">
        <v>0</v>
      </c>
      <c r="S128" s="9">
        <v>0</v>
      </c>
      <c r="T128" s="10">
        <f t="shared" si="133"/>
        <v>4861609.9400000004</v>
      </c>
      <c r="U128" s="9">
        <v>0</v>
      </c>
      <c r="V128" s="9">
        <v>0</v>
      </c>
      <c r="W128" s="9">
        <v>0</v>
      </c>
      <c r="X128" s="10">
        <f t="shared" si="134"/>
        <v>0</v>
      </c>
      <c r="Y128" s="9">
        <f>E128-I128-M128-Q128-U128</f>
        <v>7809.929999999702</v>
      </c>
      <c r="Z128" s="9">
        <f t="shared" si="128"/>
        <v>0</v>
      </c>
      <c r="AA128" s="9">
        <f t="shared" si="128"/>
        <v>0</v>
      </c>
      <c r="AB128" s="10">
        <f t="shared" si="135"/>
        <v>7809.929999999702</v>
      </c>
    </row>
    <row r="129" spans="1:28" ht="49.5" customHeight="1" thickBot="1">
      <c r="A129" s="1"/>
      <c r="B129" s="15"/>
      <c r="C129" s="15"/>
      <c r="D129" s="16" t="s">
        <v>39</v>
      </c>
      <c r="E129" s="17">
        <f>E122+E115+E108+E101+E94+E87+E80+E73+E66+E59+E52+E45+E38+E31+E24+E17+E10</f>
        <v>218056185.59999999</v>
      </c>
      <c r="F129" s="17">
        <f t="shared" ref="F129:AB129" si="136">F122+F115+F108+F101+F94+F87+F80+F73+F66+F59+F52+F45+F38+F31+F24+F17+F10</f>
        <v>54514046.399999999</v>
      </c>
      <c r="G129" s="17">
        <f t="shared" si="136"/>
        <v>90684116</v>
      </c>
      <c r="H129" s="17">
        <f t="shared" si="136"/>
        <v>363254348</v>
      </c>
      <c r="I129" s="17">
        <f t="shared" si="136"/>
        <v>0</v>
      </c>
      <c r="J129" s="17">
        <f t="shared" si="136"/>
        <v>0</v>
      </c>
      <c r="K129" s="17">
        <f t="shared" si="136"/>
        <v>0</v>
      </c>
      <c r="L129" s="17">
        <f t="shared" si="136"/>
        <v>0</v>
      </c>
      <c r="M129" s="17">
        <f t="shared" si="136"/>
        <v>0</v>
      </c>
      <c r="N129" s="17">
        <f t="shared" si="136"/>
        <v>0</v>
      </c>
      <c r="O129" s="17">
        <f t="shared" si="136"/>
        <v>0</v>
      </c>
      <c r="P129" s="17">
        <f t="shared" si="136"/>
        <v>0</v>
      </c>
      <c r="Q129" s="17">
        <f t="shared" si="136"/>
        <v>210755236.02999997</v>
      </c>
      <c r="R129" s="17">
        <f t="shared" si="136"/>
        <v>54514046.399999999</v>
      </c>
      <c r="S129" s="17">
        <f t="shared" si="136"/>
        <v>57537526.299999997</v>
      </c>
      <c r="T129" s="17">
        <f t="shared" si="136"/>
        <v>322806808.73000002</v>
      </c>
      <c r="U129" s="17">
        <f t="shared" si="136"/>
        <v>0</v>
      </c>
      <c r="V129" s="17">
        <f t="shared" si="136"/>
        <v>0</v>
      </c>
      <c r="W129" s="17">
        <f t="shared" si="136"/>
        <v>0</v>
      </c>
      <c r="X129" s="17">
        <f t="shared" si="136"/>
        <v>0</v>
      </c>
      <c r="Y129" s="17">
        <f>Y122+Y115+Y108+Y101+Y94+Y87+Y80+Y73+Y66+Y59+Y52+Y45+Y38+Y31+Y24+Y17+Y10</f>
        <v>7300949.5699999975</v>
      </c>
      <c r="Z129" s="17">
        <f t="shared" si="136"/>
        <v>0</v>
      </c>
      <c r="AA129" s="17">
        <f t="shared" si="136"/>
        <v>33146589.699999996</v>
      </c>
      <c r="AB129" s="17">
        <f t="shared" si="136"/>
        <v>40447539.269999981</v>
      </c>
    </row>
    <row r="130" spans="1:28" ht="41.25" customHeight="1">
      <c r="A130" s="1"/>
      <c r="B130" s="18"/>
      <c r="C130" s="18"/>
      <c r="D130" s="19"/>
      <c r="E130" s="19"/>
      <c r="F130" s="19"/>
      <c r="G130" s="19"/>
      <c r="H130" s="19"/>
      <c r="I130" s="20"/>
      <c r="J130" s="20"/>
      <c r="K130" s="20"/>
      <c r="L130" s="41"/>
      <c r="M130" s="40"/>
      <c r="N130" s="20"/>
      <c r="O130" s="20"/>
      <c r="P130" s="41" t="s">
        <v>43</v>
      </c>
      <c r="Q130" s="41"/>
      <c r="R130" s="41"/>
      <c r="S130" s="41"/>
      <c r="U130" s="41"/>
      <c r="V130" s="20"/>
      <c r="W130" s="20"/>
      <c r="X130" s="41"/>
      <c r="Y130" s="21"/>
      <c r="Z130" s="21"/>
      <c r="AA130" s="21"/>
      <c r="AB130" s="22"/>
    </row>
    <row r="131" spans="1:28" ht="41.25" customHeight="1" thickBot="1">
      <c r="A131" s="1"/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58.5" customHeight="1" thickBot="1">
      <c r="A132" s="1"/>
      <c r="B132" s="18"/>
      <c r="C132" s="18"/>
      <c r="D132" s="23"/>
      <c r="E132" s="197" t="s">
        <v>7</v>
      </c>
      <c r="F132" s="197"/>
      <c r="G132" s="197"/>
      <c r="H132" s="197"/>
      <c r="I132" s="197" t="s">
        <v>8</v>
      </c>
      <c r="J132" s="197"/>
      <c r="K132" s="197"/>
      <c r="L132" s="197"/>
      <c r="M132" s="197" t="s">
        <v>9</v>
      </c>
      <c r="N132" s="197"/>
      <c r="O132" s="197"/>
      <c r="P132" s="197"/>
      <c r="Q132" s="197" t="s">
        <v>42</v>
      </c>
      <c r="R132" s="197"/>
      <c r="S132" s="197"/>
      <c r="T132" s="197"/>
      <c r="U132" s="197" t="s">
        <v>10</v>
      </c>
      <c r="V132" s="197"/>
      <c r="W132" s="197"/>
      <c r="X132" s="197"/>
      <c r="Y132" s="197" t="s">
        <v>11</v>
      </c>
      <c r="Z132" s="197"/>
      <c r="AA132" s="197"/>
      <c r="AB132" s="197"/>
    </row>
    <row r="133" spans="1:28" ht="58.5" customHeight="1" thickBot="1">
      <c r="A133" s="1"/>
      <c r="B133" s="18"/>
      <c r="C133" s="18"/>
      <c r="D133" s="23"/>
      <c r="E133" s="24" t="s">
        <v>12</v>
      </c>
      <c r="F133" s="25" t="s">
        <v>13</v>
      </c>
      <c r="G133" s="24" t="s">
        <v>14</v>
      </c>
      <c r="H133" s="24" t="s">
        <v>15</v>
      </c>
      <c r="I133" s="24" t="s">
        <v>12</v>
      </c>
      <c r="J133" s="25" t="s">
        <v>13</v>
      </c>
      <c r="K133" s="24" t="s">
        <v>14</v>
      </c>
      <c r="L133" s="24" t="s">
        <v>15</v>
      </c>
      <c r="M133" s="24" t="s">
        <v>40</v>
      </c>
      <c r="N133" s="25" t="s">
        <v>13</v>
      </c>
      <c r="O133" s="24" t="s">
        <v>41</v>
      </c>
      <c r="P133" s="24" t="s">
        <v>15</v>
      </c>
      <c r="Q133" s="24" t="s">
        <v>40</v>
      </c>
      <c r="R133" s="25" t="s">
        <v>13</v>
      </c>
      <c r="S133" s="24" t="s">
        <v>41</v>
      </c>
      <c r="T133" s="24" t="s">
        <v>15</v>
      </c>
      <c r="U133" s="24" t="s">
        <v>12</v>
      </c>
      <c r="V133" s="25" t="s">
        <v>13</v>
      </c>
      <c r="W133" s="24" t="s">
        <v>14</v>
      </c>
      <c r="X133" s="24" t="s">
        <v>15</v>
      </c>
      <c r="Y133" s="24" t="s">
        <v>12</v>
      </c>
      <c r="Z133" s="25" t="s">
        <v>13</v>
      </c>
      <c r="AA133" s="24" t="s">
        <v>14</v>
      </c>
      <c r="AB133" s="24" t="s">
        <v>15</v>
      </c>
    </row>
    <row r="134" spans="1:28" ht="58.5" customHeight="1">
      <c r="A134" s="1"/>
      <c r="B134" s="18"/>
      <c r="C134" s="26">
        <v>1000</v>
      </c>
      <c r="D134" s="32" t="s">
        <v>17</v>
      </c>
      <c r="E134" s="35">
        <f t="shared" ref="E134:AB139" si="137">E11+E18+E25+E32+E39+E46+E53+E60+E67+E74+E81+E88+E95+E102+E109+E116+E123</f>
        <v>0</v>
      </c>
      <c r="F134" s="27">
        <f t="shared" si="137"/>
        <v>0</v>
      </c>
      <c r="G134" s="27">
        <f t="shared" si="137"/>
        <v>49877602.480000004</v>
      </c>
      <c r="H134" s="27">
        <f t="shared" si="137"/>
        <v>49877602.480000004</v>
      </c>
      <c r="I134" s="27">
        <f t="shared" si="137"/>
        <v>0</v>
      </c>
      <c r="J134" s="27">
        <f t="shared" si="137"/>
        <v>0</v>
      </c>
      <c r="K134" s="27">
        <f t="shared" si="137"/>
        <v>0</v>
      </c>
      <c r="L134" s="27">
        <f t="shared" si="137"/>
        <v>0</v>
      </c>
      <c r="M134" s="27">
        <f t="shared" si="137"/>
        <v>0</v>
      </c>
      <c r="N134" s="27">
        <f t="shared" si="137"/>
        <v>0</v>
      </c>
      <c r="O134" s="27">
        <f t="shared" si="137"/>
        <v>0</v>
      </c>
      <c r="P134" s="27">
        <f t="shared" si="137"/>
        <v>0</v>
      </c>
      <c r="Q134" s="27">
        <f t="shared" si="137"/>
        <v>0</v>
      </c>
      <c r="R134" s="27">
        <f t="shared" si="137"/>
        <v>0</v>
      </c>
      <c r="S134" s="27">
        <f t="shared" si="137"/>
        <v>47624888.770000003</v>
      </c>
      <c r="T134" s="27">
        <f t="shared" si="137"/>
        <v>47624888.770000003</v>
      </c>
      <c r="U134" s="27">
        <f t="shared" si="137"/>
        <v>0</v>
      </c>
      <c r="V134" s="27">
        <f t="shared" si="137"/>
        <v>0</v>
      </c>
      <c r="W134" s="27">
        <f t="shared" si="137"/>
        <v>0</v>
      </c>
      <c r="X134" s="27">
        <f t="shared" si="137"/>
        <v>0</v>
      </c>
      <c r="Y134" s="27">
        <f t="shared" si="137"/>
        <v>0</v>
      </c>
      <c r="Z134" s="27">
        <f t="shared" si="137"/>
        <v>0</v>
      </c>
      <c r="AA134" s="27">
        <f t="shared" si="137"/>
        <v>2252713.7099999981</v>
      </c>
      <c r="AB134" s="27">
        <f t="shared" si="137"/>
        <v>2252713.7099999981</v>
      </c>
    </row>
    <row r="135" spans="1:28" ht="58.5" customHeight="1">
      <c r="A135" s="1"/>
      <c r="B135" s="18"/>
      <c r="C135" s="28">
        <v>2000</v>
      </c>
      <c r="D135" s="33" t="s">
        <v>18</v>
      </c>
      <c r="E135" s="36">
        <f t="shared" si="137"/>
        <v>51000104</v>
      </c>
      <c r="F135" s="29">
        <f t="shared" si="137"/>
        <v>23311797.199999999</v>
      </c>
      <c r="G135" s="29">
        <f t="shared" si="137"/>
        <v>2365946.13</v>
      </c>
      <c r="H135" s="29">
        <f t="shared" si="137"/>
        <v>76677847.329999998</v>
      </c>
      <c r="I135" s="29">
        <f t="shared" si="137"/>
        <v>0</v>
      </c>
      <c r="J135" s="29">
        <f t="shared" si="137"/>
        <v>0</v>
      </c>
      <c r="K135" s="29">
        <f t="shared" si="137"/>
        <v>0</v>
      </c>
      <c r="L135" s="29">
        <f t="shared" si="137"/>
        <v>0</v>
      </c>
      <c r="M135" s="29">
        <f t="shared" si="137"/>
        <v>0</v>
      </c>
      <c r="N135" s="29">
        <f t="shared" si="137"/>
        <v>0</v>
      </c>
      <c r="O135" s="29">
        <f t="shared" si="137"/>
        <v>0</v>
      </c>
      <c r="P135" s="29">
        <f t="shared" si="137"/>
        <v>0</v>
      </c>
      <c r="Q135" s="29">
        <f>Q12+Q19+Q26+Q33+Q40+Q47+Q54+Q61+Q68+Q75+Q82+Q89+Q96+Q103+Q110+Q117+Q124</f>
        <v>47081586.760000005</v>
      </c>
      <c r="R135" s="29">
        <f t="shared" si="137"/>
        <v>23311797.199999999</v>
      </c>
      <c r="S135" s="29">
        <f t="shared" si="137"/>
        <v>1886858.86</v>
      </c>
      <c r="T135" s="29">
        <f t="shared" si="137"/>
        <v>72280242.819999993</v>
      </c>
      <c r="U135" s="29">
        <f t="shared" si="137"/>
        <v>0</v>
      </c>
      <c r="V135" s="29">
        <f t="shared" si="137"/>
        <v>0</v>
      </c>
      <c r="W135" s="29">
        <f t="shared" si="137"/>
        <v>0</v>
      </c>
      <c r="X135" s="29">
        <f t="shared" si="137"/>
        <v>0</v>
      </c>
      <c r="Y135" s="29">
        <f t="shared" si="137"/>
        <v>3918517.2399999946</v>
      </c>
      <c r="Z135" s="29">
        <f t="shared" si="137"/>
        <v>0</v>
      </c>
      <c r="AA135" s="29">
        <f t="shared" si="137"/>
        <v>479087.2699999999</v>
      </c>
      <c r="AB135" s="29">
        <f t="shared" si="137"/>
        <v>4397604.5099999942</v>
      </c>
    </row>
    <row r="136" spans="1:28" ht="58.5" customHeight="1">
      <c r="A136" s="1"/>
      <c r="B136" s="18"/>
      <c r="C136" s="28">
        <v>3000</v>
      </c>
      <c r="D136" s="33" t="s">
        <v>19</v>
      </c>
      <c r="E136" s="36">
        <f t="shared" si="137"/>
        <v>58105920.449999996</v>
      </c>
      <c r="F136" s="29">
        <f t="shared" si="137"/>
        <v>804606.09</v>
      </c>
      <c r="G136" s="29">
        <f t="shared" si="137"/>
        <v>5415174.4199999999</v>
      </c>
      <c r="H136" s="29">
        <f t="shared" si="137"/>
        <v>64325700.959999993</v>
      </c>
      <c r="I136" s="29">
        <f t="shared" si="137"/>
        <v>0</v>
      </c>
      <c r="J136" s="29">
        <f t="shared" si="137"/>
        <v>0</v>
      </c>
      <c r="K136" s="29">
        <f t="shared" si="137"/>
        <v>0</v>
      </c>
      <c r="L136" s="29">
        <f t="shared" si="137"/>
        <v>0</v>
      </c>
      <c r="M136" s="29">
        <f t="shared" si="137"/>
        <v>0</v>
      </c>
      <c r="N136" s="29">
        <f t="shared" si="137"/>
        <v>0</v>
      </c>
      <c r="O136" s="29">
        <f t="shared" si="137"/>
        <v>0</v>
      </c>
      <c r="P136" s="29">
        <f t="shared" si="137"/>
        <v>0</v>
      </c>
      <c r="Q136" s="29">
        <f t="shared" si="137"/>
        <v>57016951.920000002</v>
      </c>
      <c r="R136" s="29">
        <f t="shared" si="137"/>
        <v>804606.09</v>
      </c>
      <c r="S136" s="29">
        <f t="shared" si="137"/>
        <v>5183720.42</v>
      </c>
      <c r="T136" s="29">
        <f t="shared" si="137"/>
        <v>63005278.43</v>
      </c>
      <c r="U136" s="29">
        <f t="shared" si="137"/>
        <v>0</v>
      </c>
      <c r="V136" s="29">
        <f t="shared" si="137"/>
        <v>0</v>
      </c>
      <c r="W136" s="29">
        <f t="shared" si="137"/>
        <v>0</v>
      </c>
      <c r="X136" s="29">
        <f t="shared" si="137"/>
        <v>0</v>
      </c>
      <c r="Y136" s="29">
        <f t="shared" si="137"/>
        <v>1088968.5300000003</v>
      </c>
      <c r="Z136" s="29">
        <f t="shared" si="137"/>
        <v>0</v>
      </c>
      <c r="AA136" s="29">
        <f t="shared" si="137"/>
        <v>231454</v>
      </c>
      <c r="AB136" s="29">
        <f t="shared" si="137"/>
        <v>1320422.5300000003</v>
      </c>
    </row>
    <row r="137" spans="1:28" ht="58.5" customHeight="1">
      <c r="A137" s="1"/>
      <c r="B137" s="18"/>
      <c r="C137" s="28">
        <v>4000</v>
      </c>
      <c r="D137" s="33" t="s">
        <v>20</v>
      </c>
      <c r="E137" s="36">
        <f t="shared" si="137"/>
        <v>6048000</v>
      </c>
      <c r="F137" s="29">
        <f t="shared" si="137"/>
        <v>0</v>
      </c>
      <c r="G137" s="29">
        <f t="shared" si="137"/>
        <v>0</v>
      </c>
      <c r="H137" s="29">
        <f t="shared" si="137"/>
        <v>6048000</v>
      </c>
      <c r="I137" s="29">
        <f t="shared" si="137"/>
        <v>0</v>
      </c>
      <c r="J137" s="29">
        <f t="shared" si="137"/>
        <v>0</v>
      </c>
      <c r="K137" s="29">
        <f t="shared" si="137"/>
        <v>0</v>
      </c>
      <c r="L137" s="29">
        <f t="shared" si="137"/>
        <v>0</v>
      </c>
      <c r="M137" s="29">
        <f t="shared" si="137"/>
        <v>0</v>
      </c>
      <c r="N137" s="29">
        <f t="shared" si="137"/>
        <v>0</v>
      </c>
      <c r="O137" s="29">
        <f t="shared" si="137"/>
        <v>0</v>
      </c>
      <c r="P137" s="29">
        <f t="shared" si="137"/>
        <v>0</v>
      </c>
      <c r="Q137" s="29">
        <f t="shared" si="137"/>
        <v>4752000</v>
      </c>
      <c r="R137" s="29">
        <f t="shared" si="137"/>
        <v>0</v>
      </c>
      <c r="S137" s="29">
        <f t="shared" si="137"/>
        <v>0</v>
      </c>
      <c r="T137" s="29">
        <f t="shared" si="137"/>
        <v>4752000</v>
      </c>
      <c r="U137" s="29">
        <f t="shared" si="137"/>
        <v>0</v>
      </c>
      <c r="V137" s="29">
        <f t="shared" si="137"/>
        <v>0</v>
      </c>
      <c r="W137" s="29">
        <f t="shared" si="137"/>
        <v>0</v>
      </c>
      <c r="X137" s="29">
        <f t="shared" si="137"/>
        <v>0</v>
      </c>
      <c r="Y137" s="29">
        <f t="shared" si="137"/>
        <v>1296000</v>
      </c>
      <c r="Z137" s="29">
        <f t="shared" si="137"/>
        <v>0</v>
      </c>
      <c r="AA137" s="29">
        <f t="shared" si="137"/>
        <v>0</v>
      </c>
      <c r="AB137" s="29">
        <f t="shared" si="137"/>
        <v>1296000</v>
      </c>
    </row>
    <row r="138" spans="1:28" ht="58.5" customHeight="1">
      <c r="A138" s="1"/>
      <c r="B138" s="18"/>
      <c r="C138" s="28">
        <v>5000</v>
      </c>
      <c r="D138" s="33" t="s">
        <v>21</v>
      </c>
      <c r="E138" s="36">
        <f t="shared" si="137"/>
        <v>87000016.569999993</v>
      </c>
      <c r="F138" s="29">
        <f t="shared" si="137"/>
        <v>20000417.379999999</v>
      </c>
      <c r="G138" s="29">
        <f t="shared" si="137"/>
        <v>33025392.969999999</v>
      </c>
      <c r="H138" s="29">
        <f t="shared" si="137"/>
        <v>140025826.92000002</v>
      </c>
      <c r="I138" s="29">
        <f t="shared" si="137"/>
        <v>0</v>
      </c>
      <c r="J138" s="29">
        <f t="shared" si="137"/>
        <v>0</v>
      </c>
      <c r="K138" s="29">
        <f t="shared" si="137"/>
        <v>0</v>
      </c>
      <c r="L138" s="29">
        <f t="shared" si="137"/>
        <v>0</v>
      </c>
      <c r="M138" s="29">
        <f t="shared" si="137"/>
        <v>0</v>
      </c>
      <c r="N138" s="29">
        <f t="shared" si="137"/>
        <v>0</v>
      </c>
      <c r="O138" s="29">
        <f t="shared" si="137"/>
        <v>0</v>
      </c>
      <c r="P138" s="29">
        <f t="shared" si="137"/>
        <v>0</v>
      </c>
      <c r="Q138" s="29">
        <f>Q15+Q22+Q29+Q36+Q43+Q50+Q57+Q64+Q71+Q78+Q85+Q92+Q99+Q106+Q113+Q120+Q127</f>
        <v>86010362.700000003</v>
      </c>
      <c r="R138" s="29">
        <f t="shared" si="137"/>
        <v>20000417.379999999</v>
      </c>
      <c r="S138" s="29">
        <f t="shared" si="137"/>
        <v>2842058.25</v>
      </c>
      <c r="T138" s="29">
        <f t="shared" si="137"/>
        <v>108852838.33</v>
      </c>
      <c r="U138" s="29">
        <f t="shared" si="137"/>
        <v>0</v>
      </c>
      <c r="V138" s="29">
        <f t="shared" si="137"/>
        <v>0</v>
      </c>
      <c r="W138" s="29">
        <f t="shared" si="137"/>
        <v>0</v>
      </c>
      <c r="X138" s="29">
        <f t="shared" si="137"/>
        <v>0</v>
      </c>
      <c r="Y138" s="29">
        <f t="shared" si="137"/>
        <v>989653.87000000232</v>
      </c>
      <c r="Z138" s="29">
        <f t="shared" si="137"/>
        <v>0</v>
      </c>
      <c r="AA138" s="29">
        <f t="shared" si="137"/>
        <v>30183334.719999999</v>
      </c>
      <c r="AB138" s="29">
        <f t="shared" si="137"/>
        <v>31172988.59</v>
      </c>
    </row>
    <row r="139" spans="1:28" ht="58.5" customHeight="1" thickBot="1">
      <c r="A139" s="1"/>
      <c r="B139" s="18"/>
      <c r="C139" s="30">
        <v>6000</v>
      </c>
      <c r="D139" s="34" t="s">
        <v>22</v>
      </c>
      <c r="E139" s="37">
        <f t="shared" si="137"/>
        <v>15902144.580000002</v>
      </c>
      <c r="F139" s="39">
        <f t="shared" si="137"/>
        <v>10397225.73</v>
      </c>
      <c r="G139" s="39">
        <f t="shared" si="137"/>
        <v>0</v>
      </c>
      <c r="H139" s="39">
        <f t="shared" si="137"/>
        <v>26299370.310000002</v>
      </c>
      <c r="I139" s="39">
        <f t="shared" si="137"/>
        <v>0</v>
      </c>
      <c r="J139" s="39">
        <f t="shared" si="137"/>
        <v>0</v>
      </c>
      <c r="K139" s="39">
        <f t="shared" si="137"/>
        <v>0</v>
      </c>
      <c r="L139" s="39">
        <f t="shared" si="137"/>
        <v>0</v>
      </c>
      <c r="M139" s="39">
        <f t="shared" si="137"/>
        <v>0</v>
      </c>
      <c r="N139" s="39">
        <f t="shared" si="137"/>
        <v>0</v>
      </c>
      <c r="O139" s="39">
        <f t="shared" si="137"/>
        <v>0</v>
      </c>
      <c r="P139" s="39">
        <f t="shared" si="137"/>
        <v>0</v>
      </c>
      <c r="Q139" s="39">
        <f t="shared" si="137"/>
        <v>15894334.650000002</v>
      </c>
      <c r="R139" s="39">
        <f t="shared" si="137"/>
        <v>10397225.73</v>
      </c>
      <c r="S139" s="39">
        <f t="shared" si="137"/>
        <v>0</v>
      </c>
      <c r="T139" s="39">
        <f t="shared" si="137"/>
        <v>26291560.380000003</v>
      </c>
      <c r="U139" s="39">
        <f t="shared" si="137"/>
        <v>0</v>
      </c>
      <c r="V139" s="39">
        <f t="shared" si="137"/>
        <v>0</v>
      </c>
      <c r="W139" s="39">
        <f t="shared" si="137"/>
        <v>0</v>
      </c>
      <c r="X139" s="39">
        <f t="shared" si="137"/>
        <v>0</v>
      </c>
      <c r="Y139" s="39">
        <f t="shared" si="137"/>
        <v>7809.929999999702</v>
      </c>
      <c r="Z139" s="39">
        <f t="shared" si="137"/>
        <v>0</v>
      </c>
      <c r="AA139" s="39">
        <f t="shared" si="137"/>
        <v>0</v>
      </c>
      <c r="AB139" s="39">
        <f t="shared" si="137"/>
        <v>7809.929999999702</v>
      </c>
    </row>
    <row r="140" spans="1:28" ht="58.5" customHeight="1" thickBot="1">
      <c r="A140" s="1"/>
      <c r="B140" s="18"/>
      <c r="C140" s="18"/>
      <c r="D140" s="31" t="s">
        <v>39</v>
      </c>
      <c r="E140" s="38">
        <f t="shared" ref="E140:AA140" si="138">SUM(E134:E139)</f>
        <v>218056185.59999999</v>
      </c>
      <c r="F140" s="38">
        <f t="shared" si="138"/>
        <v>54514046.400000006</v>
      </c>
      <c r="G140" s="38">
        <f t="shared" si="138"/>
        <v>90684116</v>
      </c>
      <c r="H140" s="38">
        <f t="shared" si="138"/>
        <v>363254348</v>
      </c>
      <c r="I140" s="38">
        <f t="shared" si="138"/>
        <v>0</v>
      </c>
      <c r="J140" s="38">
        <f t="shared" si="138"/>
        <v>0</v>
      </c>
      <c r="K140" s="38">
        <f t="shared" si="138"/>
        <v>0</v>
      </c>
      <c r="L140" s="38">
        <f t="shared" si="138"/>
        <v>0</v>
      </c>
      <c r="M140" s="38">
        <f t="shared" si="138"/>
        <v>0</v>
      </c>
      <c r="N140" s="38">
        <f t="shared" si="138"/>
        <v>0</v>
      </c>
      <c r="O140" s="38">
        <f t="shared" si="138"/>
        <v>0</v>
      </c>
      <c r="P140" s="38">
        <f t="shared" si="138"/>
        <v>0</v>
      </c>
      <c r="Q140" s="38">
        <f t="shared" si="138"/>
        <v>210755236.03</v>
      </c>
      <c r="R140" s="38">
        <f t="shared" si="138"/>
        <v>54514046.400000006</v>
      </c>
      <c r="S140" s="38">
        <f t="shared" si="138"/>
        <v>57537526.300000004</v>
      </c>
      <c r="T140" s="38">
        <f t="shared" si="138"/>
        <v>322806808.73000002</v>
      </c>
      <c r="U140" s="38">
        <f t="shared" si="138"/>
        <v>0</v>
      </c>
      <c r="V140" s="38">
        <f t="shared" si="138"/>
        <v>0</v>
      </c>
      <c r="W140" s="38">
        <f t="shared" si="138"/>
        <v>0</v>
      </c>
      <c r="X140" s="38">
        <f t="shared" si="138"/>
        <v>0</v>
      </c>
      <c r="Y140" s="38">
        <f t="shared" si="138"/>
        <v>7300949.5699999966</v>
      </c>
      <c r="Z140" s="38">
        <f t="shared" si="138"/>
        <v>0</v>
      </c>
      <c r="AA140" s="38">
        <f t="shared" si="138"/>
        <v>33146589.699999996</v>
      </c>
      <c r="AB140" s="38">
        <f>SUM(AB134:AB139)</f>
        <v>40447539.269999988</v>
      </c>
    </row>
    <row r="141" spans="1:28" ht="21">
      <c r="A141" s="1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ht="31.5" customHeight="1"/>
    <row r="143" spans="1:28" ht="37.5" customHeight="1"/>
    <row r="144" spans="1:28" ht="39" customHeight="1"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</row>
  </sheetData>
  <mergeCells count="38">
    <mergeCell ref="B10:B16"/>
    <mergeCell ref="D1:AA1"/>
    <mergeCell ref="D2:AA2"/>
    <mergeCell ref="D3:AA3"/>
    <mergeCell ref="D4:AA4"/>
    <mergeCell ref="D5:AA5"/>
    <mergeCell ref="B7:B9"/>
    <mergeCell ref="C7:C9"/>
    <mergeCell ref="D7:D9"/>
    <mergeCell ref="E7:AB7"/>
    <mergeCell ref="E8:H8"/>
    <mergeCell ref="I8:L8"/>
    <mergeCell ref="M8:P8"/>
    <mergeCell ref="Q8:T8"/>
    <mergeCell ref="U8:X8"/>
    <mergeCell ref="Y8:AB8"/>
    <mergeCell ref="B94:B100"/>
    <mergeCell ref="B17:B23"/>
    <mergeCell ref="B24:B30"/>
    <mergeCell ref="B31:B37"/>
    <mergeCell ref="B38:B44"/>
    <mergeCell ref="B45:B51"/>
    <mergeCell ref="B52:B58"/>
    <mergeCell ref="B59:B65"/>
    <mergeCell ref="B66:B72"/>
    <mergeCell ref="B73:B79"/>
    <mergeCell ref="B80:B86"/>
    <mergeCell ref="B87:B93"/>
    <mergeCell ref="M132:P132"/>
    <mergeCell ref="Q132:T132"/>
    <mergeCell ref="U132:X132"/>
    <mergeCell ref="Y132:AB132"/>
    <mergeCell ref="B101:B107"/>
    <mergeCell ref="B108:B114"/>
    <mergeCell ref="B115:B121"/>
    <mergeCell ref="B122:B128"/>
    <mergeCell ref="E132:H132"/>
    <mergeCell ref="I132:L132"/>
  </mergeCells>
  <pageMargins left="0.19" right="0.3" top="0.44" bottom="0.36" header="0.31496062992125984" footer="0.31496062992125984"/>
  <pageSetup paperSize="5"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1"/>
  <sheetViews>
    <sheetView topLeftCell="B6" zoomScale="40" zoomScaleNormal="40" zoomScalePageLayoutView="55" workbookViewId="0">
      <pane xSplit="3" ySplit="3" topLeftCell="Y108" activePane="bottomRight" state="frozen"/>
      <selection activeCell="B6" sqref="B6"/>
      <selection pane="topRight" activeCell="E6" sqref="E6"/>
      <selection pane="bottomLeft" activeCell="B9" sqref="B9"/>
      <selection pane="bottomRight" activeCell="V128" sqref="V128"/>
    </sheetView>
  </sheetViews>
  <sheetFormatPr baseColWidth="10" defaultColWidth="10.85546875" defaultRowHeight="12.75"/>
  <cols>
    <col min="1" max="2" width="10.85546875" style="65"/>
    <col min="3" max="3" width="14.7109375" style="65" customWidth="1"/>
    <col min="4" max="4" width="87.28515625" style="65" customWidth="1"/>
    <col min="5" max="5" width="33.42578125" style="65" customWidth="1"/>
    <col min="6" max="6" width="31" style="65" customWidth="1"/>
    <col min="7" max="7" width="31.85546875" style="65" customWidth="1"/>
    <col min="8" max="8" width="31" style="65" customWidth="1"/>
    <col min="9" max="9" width="35.7109375" style="65" customWidth="1"/>
    <col min="10" max="18" width="31" style="65" customWidth="1"/>
    <col min="19" max="24" width="34.42578125" style="65" customWidth="1"/>
    <col min="25" max="28" width="31" style="65" customWidth="1"/>
    <col min="29" max="29" width="32.85546875" style="65" customWidth="1"/>
    <col min="30" max="30" width="33.42578125" style="65" customWidth="1"/>
    <col min="31" max="34" width="34.28515625" style="65" customWidth="1"/>
    <col min="35" max="39" width="10.85546875" style="65" customWidth="1"/>
    <col min="40" max="16384" width="10.85546875" style="65"/>
  </cols>
  <sheetData>
    <row r="1" spans="1:34" ht="44.25" customHeight="1">
      <c r="A1" s="1"/>
      <c r="B1" s="1"/>
      <c r="C1" s="1"/>
      <c r="D1" s="204" t="s">
        <v>0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141"/>
      <c r="AH1" s="1"/>
    </row>
    <row r="2" spans="1:34" ht="74.25" customHeight="1">
      <c r="A2" s="1"/>
      <c r="B2" s="1"/>
      <c r="C2" s="1"/>
      <c r="D2" s="204" t="s">
        <v>84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141"/>
      <c r="AH2" s="1"/>
    </row>
    <row r="3" spans="1:34" ht="44.25" customHeight="1">
      <c r="A3" s="1"/>
      <c r="B3" s="1"/>
      <c r="C3" s="1"/>
      <c r="D3" s="205" t="s">
        <v>1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142"/>
      <c r="AH3" s="1"/>
    </row>
    <row r="4" spans="1:34" ht="44.25" customHeight="1">
      <c r="A4" s="1"/>
      <c r="B4" s="1"/>
      <c r="C4" s="1"/>
      <c r="D4" s="204" t="s">
        <v>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141"/>
      <c r="AH4" s="1"/>
    </row>
    <row r="5" spans="1:34" ht="33" customHeight="1" thickBot="1">
      <c r="A5" s="1"/>
      <c r="B5" s="1"/>
      <c r="C5" s="1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98"/>
      <c r="AH5" s="1"/>
    </row>
    <row r="6" spans="1:34" s="66" customFormat="1" ht="47.25" customHeight="1" thickBot="1">
      <c r="A6" s="2"/>
      <c r="B6" s="206" t="s">
        <v>3</v>
      </c>
      <c r="C6" s="206" t="s">
        <v>4</v>
      </c>
      <c r="D6" s="197" t="s">
        <v>5</v>
      </c>
      <c r="E6" s="207" t="s">
        <v>6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</row>
    <row r="7" spans="1:34" s="66" customFormat="1" ht="47.25" customHeight="1" thickBot="1">
      <c r="A7" s="2"/>
      <c r="B7" s="206"/>
      <c r="C7" s="206"/>
      <c r="D7" s="197"/>
      <c r="E7" s="197" t="s">
        <v>7</v>
      </c>
      <c r="F7" s="197"/>
      <c r="G7" s="197"/>
      <c r="H7" s="197"/>
      <c r="I7" s="197"/>
      <c r="J7" s="197" t="s">
        <v>8</v>
      </c>
      <c r="K7" s="197"/>
      <c r="L7" s="197"/>
      <c r="M7" s="197"/>
      <c r="N7" s="197"/>
      <c r="O7" s="197" t="s">
        <v>9</v>
      </c>
      <c r="P7" s="197"/>
      <c r="Q7" s="197"/>
      <c r="R7" s="197"/>
      <c r="S7" s="197"/>
      <c r="T7" s="197" t="s">
        <v>42</v>
      </c>
      <c r="U7" s="197"/>
      <c r="V7" s="197"/>
      <c r="W7" s="197"/>
      <c r="X7" s="197"/>
      <c r="Y7" s="197" t="s">
        <v>10</v>
      </c>
      <c r="Z7" s="197"/>
      <c r="AA7" s="197"/>
      <c r="AB7" s="197"/>
      <c r="AC7" s="197"/>
      <c r="AD7" s="207" t="s">
        <v>11</v>
      </c>
      <c r="AE7" s="207"/>
      <c r="AF7" s="207"/>
      <c r="AG7" s="207"/>
      <c r="AH7" s="207"/>
    </row>
    <row r="8" spans="1:34" s="66" customFormat="1" ht="65.25" customHeight="1" thickBot="1">
      <c r="A8" s="2"/>
      <c r="B8" s="206"/>
      <c r="C8" s="206"/>
      <c r="D8" s="197"/>
      <c r="E8" s="143" t="s">
        <v>12</v>
      </c>
      <c r="F8" s="143" t="s">
        <v>13</v>
      </c>
      <c r="G8" s="143" t="s">
        <v>14</v>
      </c>
      <c r="H8" s="143" t="s">
        <v>70</v>
      </c>
      <c r="I8" s="143" t="s">
        <v>15</v>
      </c>
      <c r="J8" s="143" t="s">
        <v>12</v>
      </c>
      <c r="K8" s="143" t="s">
        <v>13</v>
      </c>
      <c r="L8" s="143" t="s">
        <v>14</v>
      </c>
      <c r="M8" s="143" t="s">
        <v>70</v>
      </c>
      <c r="N8" s="143" t="s">
        <v>15</v>
      </c>
      <c r="O8" s="143" t="s">
        <v>12</v>
      </c>
      <c r="P8" s="143" t="s">
        <v>13</v>
      </c>
      <c r="Q8" s="143" t="s">
        <v>14</v>
      </c>
      <c r="R8" s="143" t="s">
        <v>70</v>
      </c>
      <c r="S8" s="143" t="s">
        <v>15</v>
      </c>
      <c r="T8" s="143" t="s">
        <v>12</v>
      </c>
      <c r="U8" s="143" t="s">
        <v>13</v>
      </c>
      <c r="V8" s="143" t="s">
        <v>14</v>
      </c>
      <c r="W8" s="143" t="s">
        <v>70</v>
      </c>
      <c r="X8" s="143" t="s">
        <v>15</v>
      </c>
      <c r="Y8" s="143" t="s">
        <v>12</v>
      </c>
      <c r="Z8" s="143" t="s">
        <v>13</v>
      </c>
      <c r="AA8" s="143" t="s">
        <v>14</v>
      </c>
      <c r="AB8" s="143" t="s">
        <v>70</v>
      </c>
      <c r="AC8" s="143" t="s">
        <v>15</v>
      </c>
      <c r="AD8" s="143" t="s">
        <v>12</v>
      </c>
      <c r="AE8" s="143" t="s">
        <v>13</v>
      </c>
      <c r="AF8" s="143" t="s">
        <v>14</v>
      </c>
      <c r="AG8" s="143" t="s">
        <v>70</v>
      </c>
      <c r="AH8" s="143" t="s">
        <v>15</v>
      </c>
    </row>
    <row r="9" spans="1:34" ht="64.5" customHeight="1">
      <c r="A9" s="3"/>
      <c r="B9" s="208">
        <v>1</v>
      </c>
      <c r="C9" s="4"/>
      <c r="D9" s="145" t="s">
        <v>16</v>
      </c>
      <c r="E9" s="146">
        <f t="shared" ref="E9:AC9" si="0">+E10+E11+E12+E13+E14+E15</f>
        <v>0</v>
      </c>
      <c r="F9" s="147">
        <f t="shared" si="0"/>
        <v>0</v>
      </c>
      <c r="G9" s="147">
        <f t="shared" si="0"/>
        <v>8179188</v>
      </c>
      <c r="H9" s="147">
        <f t="shared" si="0"/>
        <v>0</v>
      </c>
      <c r="I9" s="148">
        <f t="shared" si="0"/>
        <v>8179188</v>
      </c>
      <c r="J9" s="146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8">
        <f t="shared" si="0"/>
        <v>0</v>
      </c>
      <c r="O9" s="146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8">
        <f t="shared" si="0"/>
        <v>0</v>
      </c>
      <c r="T9" s="146">
        <f t="shared" si="0"/>
        <v>0</v>
      </c>
      <c r="U9" s="147">
        <f t="shared" si="0"/>
        <v>0</v>
      </c>
      <c r="V9" s="147">
        <f t="shared" si="0"/>
        <v>5008578.8899999997</v>
      </c>
      <c r="W9" s="147">
        <f t="shared" si="0"/>
        <v>0</v>
      </c>
      <c r="X9" s="148">
        <f t="shared" si="0"/>
        <v>5008578.8899999997</v>
      </c>
      <c r="Y9" s="146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8">
        <f t="shared" si="0"/>
        <v>0</v>
      </c>
      <c r="AD9" s="146">
        <f>AD10+AD11+AD12+AD13+AD14+AD15</f>
        <v>0</v>
      </c>
      <c r="AE9" s="147">
        <f>AE10+AE11+AE12+AE13+AE14+AE15</f>
        <v>0</v>
      </c>
      <c r="AF9" s="147">
        <f>AF10+AF11+AF12+AF13+AF14+AF15</f>
        <v>3170609.1100000003</v>
      </c>
      <c r="AG9" s="147">
        <f>+AG10+AG11+AG12+AG13+AG14+AG15</f>
        <v>0</v>
      </c>
      <c r="AH9" s="148">
        <f>+AH10+AH11+AH12+AH13+AH14+AH15</f>
        <v>3170609.1100000003</v>
      </c>
    </row>
    <row r="10" spans="1:34" ht="49.5" customHeight="1">
      <c r="A10" s="3"/>
      <c r="B10" s="199"/>
      <c r="C10" s="7">
        <v>1000</v>
      </c>
      <c r="D10" s="79" t="s">
        <v>17</v>
      </c>
      <c r="E10" s="80">
        <v>0</v>
      </c>
      <c r="F10" s="9">
        <v>0</v>
      </c>
      <c r="G10" s="9">
        <v>6579188</v>
      </c>
      <c r="H10" s="99">
        <v>0</v>
      </c>
      <c r="I10" s="149">
        <f>+E10+F10+G10+H10</f>
        <v>6579188</v>
      </c>
      <c r="J10" s="80">
        <v>0</v>
      </c>
      <c r="K10" s="9">
        <v>0</v>
      </c>
      <c r="L10" s="9">
        <v>0</v>
      </c>
      <c r="M10" s="99">
        <v>0</v>
      </c>
      <c r="N10" s="149">
        <f>+J10+K10+L10+M10</f>
        <v>0</v>
      </c>
      <c r="O10" s="80">
        <v>0</v>
      </c>
      <c r="P10" s="9">
        <v>0</v>
      </c>
      <c r="Q10" s="9">
        <v>0</v>
      </c>
      <c r="R10" s="9">
        <v>0</v>
      </c>
      <c r="S10" s="149">
        <f>+O10+P10+Q10+R10</f>
        <v>0</v>
      </c>
      <c r="T10" s="80">
        <v>0</v>
      </c>
      <c r="U10" s="9">
        <v>0</v>
      </c>
      <c r="V10" s="9">
        <v>5008578.8899999997</v>
      </c>
      <c r="W10" s="99">
        <v>0</v>
      </c>
      <c r="X10" s="149">
        <f>+T10+U10+V10+W10</f>
        <v>5008578.8899999997</v>
      </c>
      <c r="Y10" s="80">
        <v>0</v>
      </c>
      <c r="Z10" s="9">
        <v>0</v>
      </c>
      <c r="AA10" s="9">
        <v>0</v>
      </c>
      <c r="AB10" s="99">
        <v>0</v>
      </c>
      <c r="AC10" s="149">
        <f>+Y10+Z10+AA10+AB10</f>
        <v>0</v>
      </c>
      <c r="AD10" s="80">
        <f t="shared" ref="AD10:AG15" si="1">E10-J10-O10-T10-Y10</f>
        <v>0</v>
      </c>
      <c r="AE10" s="9">
        <f t="shared" si="1"/>
        <v>0</v>
      </c>
      <c r="AF10" s="9">
        <f t="shared" si="1"/>
        <v>1570609.1100000003</v>
      </c>
      <c r="AG10" s="9">
        <f t="shared" si="1"/>
        <v>0</v>
      </c>
      <c r="AH10" s="149">
        <f t="shared" ref="AH10:AH15" si="2">+AD10+AE10+AF10+AG10</f>
        <v>1570609.1100000003</v>
      </c>
    </row>
    <row r="11" spans="1:34" ht="49.5" customHeight="1">
      <c r="A11" s="3"/>
      <c r="B11" s="199"/>
      <c r="C11" s="7">
        <v>2000</v>
      </c>
      <c r="D11" s="79" t="s">
        <v>18</v>
      </c>
      <c r="E11" s="80">
        <v>0</v>
      </c>
      <c r="F11" s="9">
        <v>0</v>
      </c>
      <c r="G11" s="9">
        <v>0</v>
      </c>
      <c r="H11" s="99">
        <v>0</v>
      </c>
      <c r="I11" s="149">
        <f t="shared" ref="I11:I74" si="3">+E11+F11+G11+H11</f>
        <v>0</v>
      </c>
      <c r="J11" s="80">
        <v>0</v>
      </c>
      <c r="K11" s="9">
        <v>0</v>
      </c>
      <c r="L11" s="9">
        <v>0</v>
      </c>
      <c r="M11" s="99">
        <v>0</v>
      </c>
      <c r="N11" s="149">
        <f t="shared" ref="N11:N74" si="4">+J11+K11+L11+M11</f>
        <v>0</v>
      </c>
      <c r="O11" s="80">
        <v>0</v>
      </c>
      <c r="P11" s="9">
        <v>0</v>
      </c>
      <c r="Q11" s="9">
        <v>0</v>
      </c>
      <c r="R11" s="9">
        <v>0</v>
      </c>
      <c r="S11" s="149">
        <f t="shared" ref="S11:S74" si="5">+O11+P11+Q11+R11</f>
        <v>0</v>
      </c>
      <c r="T11" s="80">
        <v>0</v>
      </c>
      <c r="U11" s="9">
        <v>0</v>
      </c>
      <c r="V11" s="9">
        <v>0</v>
      </c>
      <c r="W11" s="99">
        <v>0</v>
      </c>
      <c r="X11" s="149">
        <f t="shared" ref="X11:X74" si="6">+T11+U11+V11+W11</f>
        <v>0</v>
      </c>
      <c r="Y11" s="80">
        <v>0</v>
      </c>
      <c r="Z11" s="9">
        <v>0</v>
      </c>
      <c r="AA11" s="9">
        <v>0</v>
      </c>
      <c r="AB11" s="99">
        <v>0</v>
      </c>
      <c r="AC11" s="149">
        <f t="shared" ref="AC11:AC74" si="7">+Y11+Z11+AA11+AB11</f>
        <v>0</v>
      </c>
      <c r="AD11" s="80">
        <f t="shared" si="1"/>
        <v>0</v>
      </c>
      <c r="AE11" s="9">
        <f t="shared" si="1"/>
        <v>0</v>
      </c>
      <c r="AF11" s="9">
        <f t="shared" si="1"/>
        <v>0</v>
      </c>
      <c r="AG11" s="9">
        <f t="shared" si="1"/>
        <v>0</v>
      </c>
      <c r="AH11" s="149">
        <f t="shared" si="2"/>
        <v>0</v>
      </c>
    </row>
    <row r="12" spans="1:34" ht="49.5" customHeight="1">
      <c r="A12" s="3"/>
      <c r="B12" s="199"/>
      <c r="C12" s="7">
        <v>3000</v>
      </c>
      <c r="D12" s="79" t="s">
        <v>19</v>
      </c>
      <c r="E12" s="80">
        <v>0</v>
      </c>
      <c r="F12" s="9">
        <v>0</v>
      </c>
      <c r="G12" s="9">
        <v>1600000</v>
      </c>
      <c r="H12" s="99">
        <v>0</v>
      </c>
      <c r="I12" s="149">
        <f t="shared" si="3"/>
        <v>1600000</v>
      </c>
      <c r="J12" s="80">
        <v>0</v>
      </c>
      <c r="K12" s="9">
        <v>0</v>
      </c>
      <c r="L12" s="9">
        <v>0</v>
      </c>
      <c r="M12" s="99">
        <v>0</v>
      </c>
      <c r="N12" s="149">
        <f>+J12+K12+L12+M12</f>
        <v>0</v>
      </c>
      <c r="O12" s="80">
        <v>0</v>
      </c>
      <c r="P12" s="9">
        <v>0</v>
      </c>
      <c r="Q12" s="9">
        <v>0</v>
      </c>
      <c r="R12" s="9">
        <v>0</v>
      </c>
      <c r="S12" s="149">
        <f t="shared" si="5"/>
        <v>0</v>
      </c>
      <c r="T12" s="80">
        <v>0</v>
      </c>
      <c r="U12" s="9">
        <v>0</v>
      </c>
      <c r="V12" s="9">
        <v>0</v>
      </c>
      <c r="W12" s="99">
        <v>0</v>
      </c>
      <c r="X12" s="149">
        <f t="shared" si="6"/>
        <v>0</v>
      </c>
      <c r="Y12" s="80">
        <v>0</v>
      </c>
      <c r="Z12" s="9">
        <v>0</v>
      </c>
      <c r="AA12" s="9">
        <v>0</v>
      </c>
      <c r="AB12" s="99">
        <v>0</v>
      </c>
      <c r="AC12" s="149">
        <f t="shared" si="7"/>
        <v>0</v>
      </c>
      <c r="AD12" s="80">
        <f t="shared" si="1"/>
        <v>0</v>
      </c>
      <c r="AE12" s="9">
        <f t="shared" si="1"/>
        <v>0</v>
      </c>
      <c r="AF12" s="9">
        <f t="shared" si="1"/>
        <v>1600000</v>
      </c>
      <c r="AG12" s="9">
        <f t="shared" si="1"/>
        <v>0</v>
      </c>
      <c r="AH12" s="149">
        <f t="shared" si="2"/>
        <v>1600000</v>
      </c>
    </row>
    <row r="13" spans="1:34" ht="54.95" customHeight="1">
      <c r="A13" s="3"/>
      <c r="B13" s="199"/>
      <c r="C13" s="7">
        <v>4000</v>
      </c>
      <c r="D13" s="79" t="s">
        <v>20</v>
      </c>
      <c r="E13" s="80">
        <v>0</v>
      </c>
      <c r="F13" s="9">
        <v>0</v>
      </c>
      <c r="G13" s="9">
        <v>0</v>
      </c>
      <c r="H13" s="99">
        <v>0</v>
      </c>
      <c r="I13" s="149">
        <f t="shared" si="3"/>
        <v>0</v>
      </c>
      <c r="J13" s="80">
        <v>0</v>
      </c>
      <c r="K13" s="9">
        <v>0</v>
      </c>
      <c r="L13" s="9">
        <v>0</v>
      </c>
      <c r="M13" s="99">
        <v>0</v>
      </c>
      <c r="N13" s="149">
        <f t="shared" si="4"/>
        <v>0</v>
      </c>
      <c r="O13" s="80">
        <v>0</v>
      </c>
      <c r="P13" s="9">
        <v>0</v>
      </c>
      <c r="Q13" s="9">
        <v>0</v>
      </c>
      <c r="R13" s="9">
        <v>0</v>
      </c>
      <c r="S13" s="149">
        <f t="shared" si="5"/>
        <v>0</v>
      </c>
      <c r="T13" s="80">
        <v>0</v>
      </c>
      <c r="U13" s="9">
        <v>0</v>
      </c>
      <c r="V13" s="9">
        <v>0</v>
      </c>
      <c r="W13" s="99">
        <v>0</v>
      </c>
      <c r="X13" s="149">
        <f t="shared" si="6"/>
        <v>0</v>
      </c>
      <c r="Y13" s="80">
        <v>0</v>
      </c>
      <c r="Z13" s="9">
        <v>0</v>
      </c>
      <c r="AA13" s="9">
        <v>0</v>
      </c>
      <c r="AB13" s="99">
        <v>0</v>
      </c>
      <c r="AC13" s="149">
        <f t="shared" si="7"/>
        <v>0</v>
      </c>
      <c r="AD13" s="80">
        <f t="shared" si="1"/>
        <v>0</v>
      </c>
      <c r="AE13" s="9">
        <f t="shared" si="1"/>
        <v>0</v>
      </c>
      <c r="AF13" s="9">
        <f t="shared" si="1"/>
        <v>0</v>
      </c>
      <c r="AG13" s="9">
        <f t="shared" si="1"/>
        <v>0</v>
      </c>
      <c r="AH13" s="149">
        <f t="shared" si="2"/>
        <v>0</v>
      </c>
    </row>
    <row r="14" spans="1:34" ht="49.5" customHeight="1">
      <c r="A14" s="3"/>
      <c r="B14" s="199"/>
      <c r="C14" s="7">
        <v>5000</v>
      </c>
      <c r="D14" s="79" t="s">
        <v>21</v>
      </c>
      <c r="E14" s="80">
        <v>0</v>
      </c>
      <c r="F14" s="9">
        <v>0</v>
      </c>
      <c r="G14" s="9">
        <v>0</v>
      </c>
      <c r="H14" s="99">
        <v>0</v>
      </c>
      <c r="I14" s="149">
        <f t="shared" si="3"/>
        <v>0</v>
      </c>
      <c r="J14" s="80">
        <v>0</v>
      </c>
      <c r="K14" s="9">
        <v>0</v>
      </c>
      <c r="L14" s="9">
        <v>0</v>
      </c>
      <c r="M14" s="99">
        <v>0</v>
      </c>
      <c r="N14" s="149">
        <f t="shared" si="4"/>
        <v>0</v>
      </c>
      <c r="O14" s="80">
        <v>0</v>
      </c>
      <c r="P14" s="9">
        <v>0</v>
      </c>
      <c r="Q14" s="9">
        <v>0</v>
      </c>
      <c r="R14" s="9">
        <v>0</v>
      </c>
      <c r="S14" s="149">
        <f t="shared" si="5"/>
        <v>0</v>
      </c>
      <c r="T14" s="80">
        <v>0</v>
      </c>
      <c r="U14" s="9">
        <v>0</v>
      </c>
      <c r="V14" s="9">
        <v>0</v>
      </c>
      <c r="W14" s="99">
        <v>0</v>
      </c>
      <c r="X14" s="149">
        <f t="shared" si="6"/>
        <v>0</v>
      </c>
      <c r="Y14" s="80">
        <v>0</v>
      </c>
      <c r="Z14" s="9">
        <v>0</v>
      </c>
      <c r="AA14" s="9">
        <v>0</v>
      </c>
      <c r="AB14" s="99">
        <v>0</v>
      </c>
      <c r="AC14" s="149">
        <f t="shared" si="7"/>
        <v>0</v>
      </c>
      <c r="AD14" s="80">
        <f>E14-J14-O14-T14-Y14</f>
        <v>0</v>
      </c>
      <c r="AE14" s="9">
        <f t="shared" si="1"/>
        <v>0</v>
      </c>
      <c r="AF14" s="9">
        <f t="shared" si="1"/>
        <v>0</v>
      </c>
      <c r="AG14" s="9">
        <f t="shared" si="1"/>
        <v>0</v>
      </c>
      <c r="AH14" s="149">
        <f t="shared" si="2"/>
        <v>0</v>
      </c>
    </row>
    <row r="15" spans="1:34" ht="49.5" customHeight="1">
      <c r="A15" s="3"/>
      <c r="B15" s="200"/>
      <c r="C15" s="7">
        <v>6000</v>
      </c>
      <c r="D15" s="79" t="s">
        <v>22</v>
      </c>
      <c r="E15" s="80">
        <v>0</v>
      </c>
      <c r="F15" s="9">
        <v>0</v>
      </c>
      <c r="G15" s="9">
        <v>0</v>
      </c>
      <c r="H15" s="99">
        <v>0</v>
      </c>
      <c r="I15" s="149">
        <f t="shared" si="3"/>
        <v>0</v>
      </c>
      <c r="J15" s="80">
        <v>0</v>
      </c>
      <c r="K15" s="9">
        <v>0</v>
      </c>
      <c r="L15" s="9">
        <v>0</v>
      </c>
      <c r="M15" s="99">
        <v>0</v>
      </c>
      <c r="N15" s="149">
        <f t="shared" si="4"/>
        <v>0</v>
      </c>
      <c r="O15" s="80">
        <v>0</v>
      </c>
      <c r="P15" s="9">
        <v>0</v>
      </c>
      <c r="Q15" s="9">
        <v>0</v>
      </c>
      <c r="R15" s="9">
        <v>0</v>
      </c>
      <c r="S15" s="149">
        <f t="shared" si="5"/>
        <v>0</v>
      </c>
      <c r="T15" s="80">
        <v>0</v>
      </c>
      <c r="U15" s="9">
        <v>0</v>
      </c>
      <c r="V15" s="9">
        <v>0</v>
      </c>
      <c r="W15" s="99">
        <v>0</v>
      </c>
      <c r="X15" s="149">
        <f t="shared" si="6"/>
        <v>0</v>
      </c>
      <c r="Y15" s="80">
        <v>0</v>
      </c>
      <c r="Z15" s="9">
        <v>0</v>
      </c>
      <c r="AA15" s="9">
        <v>0</v>
      </c>
      <c r="AB15" s="99">
        <v>0</v>
      </c>
      <c r="AC15" s="149">
        <f t="shared" si="7"/>
        <v>0</v>
      </c>
      <c r="AD15" s="80">
        <f t="shared" si="1"/>
        <v>0</v>
      </c>
      <c r="AE15" s="9">
        <f t="shared" si="1"/>
        <v>0</v>
      </c>
      <c r="AF15" s="9">
        <f t="shared" si="1"/>
        <v>0</v>
      </c>
      <c r="AG15" s="9">
        <f t="shared" si="1"/>
        <v>0</v>
      </c>
      <c r="AH15" s="149">
        <f t="shared" si="2"/>
        <v>0</v>
      </c>
    </row>
    <row r="16" spans="1:34" ht="64.5" customHeight="1">
      <c r="A16" s="1"/>
      <c r="B16" s="198">
        <v>2</v>
      </c>
      <c r="C16" s="11"/>
      <c r="D16" s="144" t="s">
        <v>23</v>
      </c>
      <c r="E16" s="150">
        <f>+E17+E18+E19+E20+E21+E22</f>
        <v>196028.4</v>
      </c>
      <c r="F16" s="6">
        <f t="shared" ref="F16:AH16" si="8">+F17+F18+F19+F20+F21+F22</f>
        <v>0</v>
      </c>
      <c r="G16" s="6">
        <f t="shared" si="8"/>
        <v>16843461</v>
      </c>
      <c r="H16" s="6">
        <f t="shared" si="8"/>
        <v>0</v>
      </c>
      <c r="I16" s="151">
        <f t="shared" si="8"/>
        <v>17039489.399999999</v>
      </c>
      <c r="J16" s="150">
        <f>+J17+J18+J19+J20+J21+J22</f>
        <v>0</v>
      </c>
      <c r="K16" s="6">
        <f t="shared" si="8"/>
        <v>0</v>
      </c>
      <c r="L16" s="6">
        <f t="shared" si="8"/>
        <v>0</v>
      </c>
      <c r="M16" s="6">
        <f t="shared" si="8"/>
        <v>0</v>
      </c>
      <c r="N16" s="151">
        <f t="shared" si="8"/>
        <v>0</v>
      </c>
      <c r="O16" s="150">
        <f t="shared" si="8"/>
        <v>0</v>
      </c>
      <c r="P16" s="6">
        <f t="shared" si="8"/>
        <v>0</v>
      </c>
      <c r="Q16" s="6">
        <f t="shared" si="8"/>
        <v>0</v>
      </c>
      <c r="R16" s="6">
        <f t="shared" si="8"/>
        <v>0</v>
      </c>
      <c r="S16" s="151">
        <f t="shared" si="8"/>
        <v>0</v>
      </c>
      <c r="T16" s="150">
        <f t="shared" si="8"/>
        <v>196028.4</v>
      </c>
      <c r="U16" s="6">
        <f t="shared" si="8"/>
        <v>0</v>
      </c>
      <c r="V16" s="6">
        <f t="shared" si="8"/>
        <v>16491287.32</v>
      </c>
      <c r="W16" s="6">
        <f t="shared" si="8"/>
        <v>0</v>
      </c>
      <c r="X16" s="151">
        <f t="shared" si="8"/>
        <v>16687315.720000001</v>
      </c>
      <c r="Y16" s="150">
        <f t="shared" si="8"/>
        <v>0</v>
      </c>
      <c r="Z16" s="6">
        <f t="shared" si="8"/>
        <v>0</v>
      </c>
      <c r="AA16" s="6">
        <f t="shared" si="8"/>
        <v>0</v>
      </c>
      <c r="AB16" s="6">
        <f t="shared" si="8"/>
        <v>0</v>
      </c>
      <c r="AC16" s="151">
        <f t="shared" si="8"/>
        <v>0</v>
      </c>
      <c r="AD16" s="150">
        <f t="shared" si="8"/>
        <v>0</v>
      </c>
      <c r="AE16" s="6">
        <f t="shared" si="8"/>
        <v>0</v>
      </c>
      <c r="AF16" s="6">
        <f t="shared" si="8"/>
        <v>352173.6799999997</v>
      </c>
      <c r="AG16" s="6">
        <f t="shared" si="8"/>
        <v>0</v>
      </c>
      <c r="AH16" s="151">
        <f t="shared" si="8"/>
        <v>352173.6799999997</v>
      </c>
    </row>
    <row r="17" spans="1:34" ht="49.5" customHeight="1">
      <c r="A17" s="1"/>
      <c r="B17" s="199"/>
      <c r="C17" s="7">
        <v>1000</v>
      </c>
      <c r="D17" s="79" t="s">
        <v>17</v>
      </c>
      <c r="E17" s="80">
        <v>0</v>
      </c>
      <c r="F17" s="9">
        <v>0</v>
      </c>
      <c r="G17" s="9">
        <v>16843461</v>
      </c>
      <c r="H17" s="99">
        <v>0</v>
      </c>
      <c r="I17" s="149">
        <f t="shared" si="3"/>
        <v>16843461</v>
      </c>
      <c r="J17" s="80">
        <v>0</v>
      </c>
      <c r="K17" s="9">
        <v>0</v>
      </c>
      <c r="L17" s="9">
        <v>0</v>
      </c>
      <c r="M17" s="99">
        <v>0</v>
      </c>
      <c r="N17" s="149">
        <f t="shared" si="4"/>
        <v>0</v>
      </c>
      <c r="O17" s="80">
        <v>0</v>
      </c>
      <c r="P17" s="9">
        <v>0</v>
      </c>
      <c r="Q17" s="9">
        <v>0</v>
      </c>
      <c r="R17" s="99">
        <v>0</v>
      </c>
      <c r="S17" s="149">
        <f t="shared" si="5"/>
        <v>0</v>
      </c>
      <c r="T17" s="80">
        <v>0</v>
      </c>
      <c r="U17" s="9">
        <v>0</v>
      </c>
      <c r="V17" s="9">
        <v>16491287.32</v>
      </c>
      <c r="W17" s="99">
        <v>0</v>
      </c>
      <c r="X17" s="149">
        <f t="shared" si="6"/>
        <v>16491287.32</v>
      </c>
      <c r="Y17" s="80">
        <v>0</v>
      </c>
      <c r="Z17" s="9">
        <v>0</v>
      </c>
      <c r="AA17" s="9">
        <v>0</v>
      </c>
      <c r="AB17" s="99">
        <v>0</v>
      </c>
      <c r="AC17" s="149">
        <f t="shared" si="7"/>
        <v>0</v>
      </c>
      <c r="AD17" s="80">
        <f t="shared" ref="AD17:AG22" si="9">E17-J17-O17-T17-Y17</f>
        <v>0</v>
      </c>
      <c r="AE17" s="9">
        <f t="shared" si="9"/>
        <v>0</v>
      </c>
      <c r="AF17" s="9">
        <f t="shared" si="9"/>
        <v>352173.6799999997</v>
      </c>
      <c r="AG17" s="9">
        <f t="shared" si="9"/>
        <v>0</v>
      </c>
      <c r="AH17" s="149">
        <f t="shared" ref="AH17:AH22" si="10">+AD17+AE17+AF17+AG17</f>
        <v>352173.6799999997</v>
      </c>
    </row>
    <row r="18" spans="1:34" ht="49.5" customHeight="1">
      <c r="A18" s="1"/>
      <c r="B18" s="199"/>
      <c r="C18" s="7">
        <v>2000</v>
      </c>
      <c r="D18" s="79" t="s">
        <v>18</v>
      </c>
      <c r="E18" s="80">
        <v>0</v>
      </c>
      <c r="F18" s="9">
        <v>0</v>
      </c>
      <c r="G18" s="9">
        <v>0</v>
      </c>
      <c r="H18" s="99">
        <v>0</v>
      </c>
      <c r="I18" s="149">
        <f t="shared" si="3"/>
        <v>0</v>
      </c>
      <c r="J18" s="80">
        <v>0</v>
      </c>
      <c r="K18" s="9">
        <v>0</v>
      </c>
      <c r="L18" s="9">
        <v>0</v>
      </c>
      <c r="M18" s="99">
        <v>0</v>
      </c>
      <c r="N18" s="149">
        <f t="shared" si="4"/>
        <v>0</v>
      </c>
      <c r="O18" s="80">
        <v>0</v>
      </c>
      <c r="P18" s="9">
        <v>0</v>
      </c>
      <c r="Q18" s="9">
        <v>0</v>
      </c>
      <c r="R18" s="99">
        <v>0</v>
      </c>
      <c r="S18" s="149">
        <f t="shared" si="5"/>
        <v>0</v>
      </c>
      <c r="T18" s="80">
        <v>0</v>
      </c>
      <c r="U18" s="9">
        <v>0</v>
      </c>
      <c r="V18" s="9">
        <v>0</v>
      </c>
      <c r="W18" s="99">
        <v>0</v>
      </c>
      <c r="X18" s="149">
        <f t="shared" si="6"/>
        <v>0</v>
      </c>
      <c r="Y18" s="80">
        <v>0</v>
      </c>
      <c r="Z18" s="9">
        <v>0</v>
      </c>
      <c r="AA18" s="9">
        <v>0</v>
      </c>
      <c r="AB18" s="99">
        <v>0</v>
      </c>
      <c r="AC18" s="149">
        <f t="shared" si="7"/>
        <v>0</v>
      </c>
      <c r="AD18" s="80">
        <f t="shared" si="9"/>
        <v>0</v>
      </c>
      <c r="AE18" s="9">
        <f t="shared" si="9"/>
        <v>0</v>
      </c>
      <c r="AF18" s="9">
        <f t="shared" si="9"/>
        <v>0</v>
      </c>
      <c r="AG18" s="9">
        <f t="shared" si="9"/>
        <v>0</v>
      </c>
      <c r="AH18" s="149">
        <f t="shared" si="10"/>
        <v>0</v>
      </c>
    </row>
    <row r="19" spans="1:34" ht="49.5" customHeight="1">
      <c r="A19" s="1"/>
      <c r="B19" s="199"/>
      <c r="C19" s="7">
        <v>3000</v>
      </c>
      <c r="D19" s="79" t="s">
        <v>19</v>
      </c>
      <c r="E19" s="80">
        <v>0</v>
      </c>
      <c r="F19" s="9">
        <v>0</v>
      </c>
      <c r="G19" s="9">
        <v>0</v>
      </c>
      <c r="H19" s="99">
        <v>0</v>
      </c>
      <c r="I19" s="149">
        <f t="shared" si="3"/>
        <v>0</v>
      </c>
      <c r="J19" s="80">
        <v>0</v>
      </c>
      <c r="K19" s="9">
        <v>0</v>
      </c>
      <c r="L19" s="9">
        <v>0</v>
      </c>
      <c r="M19" s="99">
        <v>0</v>
      </c>
      <c r="N19" s="149">
        <f t="shared" si="4"/>
        <v>0</v>
      </c>
      <c r="O19" s="80">
        <v>0</v>
      </c>
      <c r="P19" s="9">
        <v>0</v>
      </c>
      <c r="Q19" s="9">
        <v>0</v>
      </c>
      <c r="R19" s="99">
        <v>0</v>
      </c>
      <c r="S19" s="149">
        <f t="shared" si="5"/>
        <v>0</v>
      </c>
      <c r="T19" s="80">
        <v>0</v>
      </c>
      <c r="U19" s="9">
        <v>0</v>
      </c>
      <c r="V19" s="9">
        <v>0</v>
      </c>
      <c r="W19" s="99">
        <v>0</v>
      </c>
      <c r="X19" s="149">
        <f t="shared" si="6"/>
        <v>0</v>
      </c>
      <c r="Y19" s="80">
        <v>0</v>
      </c>
      <c r="Z19" s="9">
        <v>0</v>
      </c>
      <c r="AA19" s="9">
        <v>0</v>
      </c>
      <c r="AB19" s="99">
        <v>0</v>
      </c>
      <c r="AC19" s="149">
        <f t="shared" si="7"/>
        <v>0</v>
      </c>
      <c r="AD19" s="80">
        <f t="shared" si="9"/>
        <v>0</v>
      </c>
      <c r="AE19" s="9">
        <f t="shared" si="9"/>
        <v>0</v>
      </c>
      <c r="AF19" s="9">
        <f t="shared" si="9"/>
        <v>0</v>
      </c>
      <c r="AG19" s="9">
        <f t="shared" si="9"/>
        <v>0</v>
      </c>
      <c r="AH19" s="149">
        <f t="shared" si="10"/>
        <v>0</v>
      </c>
    </row>
    <row r="20" spans="1:34" ht="54.95" customHeight="1">
      <c r="A20" s="1"/>
      <c r="B20" s="199"/>
      <c r="C20" s="7">
        <v>4000</v>
      </c>
      <c r="D20" s="79" t="s">
        <v>20</v>
      </c>
      <c r="E20" s="80">
        <v>0</v>
      </c>
      <c r="F20" s="9">
        <v>0</v>
      </c>
      <c r="G20" s="9">
        <v>0</v>
      </c>
      <c r="H20" s="99">
        <v>0</v>
      </c>
      <c r="I20" s="149">
        <f t="shared" si="3"/>
        <v>0</v>
      </c>
      <c r="J20" s="80">
        <v>0</v>
      </c>
      <c r="K20" s="9">
        <v>0</v>
      </c>
      <c r="L20" s="9">
        <v>0</v>
      </c>
      <c r="M20" s="99">
        <v>0</v>
      </c>
      <c r="N20" s="149">
        <f t="shared" si="4"/>
        <v>0</v>
      </c>
      <c r="O20" s="80">
        <v>0</v>
      </c>
      <c r="P20" s="9">
        <v>0</v>
      </c>
      <c r="Q20" s="9">
        <v>0</v>
      </c>
      <c r="R20" s="99">
        <v>0</v>
      </c>
      <c r="S20" s="149">
        <f t="shared" si="5"/>
        <v>0</v>
      </c>
      <c r="T20" s="80">
        <v>0</v>
      </c>
      <c r="U20" s="9">
        <v>0</v>
      </c>
      <c r="V20" s="9">
        <v>0</v>
      </c>
      <c r="W20" s="99">
        <v>0</v>
      </c>
      <c r="X20" s="149">
        <f t="shared" si="6"/>
        <v>0</v>
      </c>
      <c r="Y20" s="80">
        <v>0</v>
      </c>
      <c r="Z20" s="9">
        <v>0</v>
      </c>
      <c r="AA20" s="9">
        <v>0</v>
      </c>
      <c r="AB20" s="99">
        <v>0</v>
      </c>
      <c r="AC20" s="149">
        <f t="shared" si="7"/>
        <v>0</v>
      </c>
      <c r="AD20" s="80">
        <f t="shared" si="9"/>
        <v>0</v>
      </c>
      <c r="AE20" s="9">
        <f t="shared" si="9"/>
        <v>0</v>
      </c>
      <c r="AF20" s="9">
        <f t="shared" si="9"/>
        <v>0</v>
      </c>
      <c r="AG20" s="9">
        <f t="shared" si="9"/>
        <v>0</v>
      </c>
      <c r="AH20" s="149">
        <f t="shared" si="10"/>
        <v>0</v>
      </c>
    </row>
    <row r="21" spans="1:34" ht="49.5" customHeight="1">
      <c r="A21" s="1"/>
      <c r="B21" s="199"/>
      <c r="C21" s="7">
        <v>5000</v>
      </c>
      <c r="D21" s="79" t="s">
        <v>21</v>
      </c>
      <c r="E21" s="80">
        <v>196028.4</v>
      </c>
      <c r="F21" s="9">
        <v>0</v>
      </c>
      <c r="G21" s="9">
        <v>0</v>
      </c>
      <c r="H21" s="99">
        <v>0</v>
      </c>
      <c r="I21" s="149">
        <f t="shared" si="3"/>
        <v>196028.4</v>
      </c>
      <c r="J21" s="80">
        <v>0</v>
      </c>
      <c r="K21" s="9">
        <v>0</v>
      </c>
      <c r="L21" s="9">
        <v>0</v>
      </c>
      <c r="M21" s="99">
        <v>0</v>
      </c>
      <c r="N21" s="149">
        <f t="shared" si="4"/>
        <v>0</v>
      </c>
      <c r="O21" s="80">
        <v>0</v>
      </c>
      <c r="P21" s="9">
        <v>0</v>
      </c>
      <c r="Q21" s="9">
        <v>0</v>
      </c>
      <c r="R21" s="99">
        <v>0</v>
      </c>
      <c r="S21" s="149">
        <f t="shared" si="5"/>
        <v>0</v>
      </c>
      <c r="T21" s="80">
        <v>196028.4</v>
      </c>
      <c r="U21" s="9">
        <v>0</v>
      </c>
      <c r="V21" s="9">
        <v>0</v>
      </c>
      <c r="W21" s="99">
        <v>0</v>
      </c>
      <c r="X21" s="149">
        <f t="shared" si="6"/>
        <v>196028.4</v>
      </c>
      <c r="Y21" s="80">
        <v>0</v>
      </c>
      <c r="Z21" s="9">
        <v>0</v>
      </c>
      <c r="AA21" s="9">
        <v>0</v>
      </c>
      <c r="AB21" s="99">
        <v>0</v>
      </c>
      <c r="AC21" s="149">
        <f t="shared" si="7"/>
        <v>0</v>
      </c>
      <c r="AD21" s="80">
        <f>E21-J21-O21-T21-Y21</f>
        <v>0</v>
      </c>
      <c r="AE21" s="9">
        <f t="shared" si="9"/>
        <v>0</v>
      </c>
      <c r="AF21" s="9">
        <f t="shared" si="9"/>
        <v>0</v>
      </c>
      <c r="AG21" s="9">
        <f t="shared" si="9"/>
        <v>0</v>
      </c>
      <c r="AH21" s="149">
        <f t="shared" si="10"/>
        <v>0</v>
      </c>
    </row>
    <row r="22" spans="1:34" ht="49.5" customHeight="1">
      <c r="A22" s="1"/>
      <c r="B22" s="200"/>
      <c r="C22" s="7">
        <v>6000</v>
      </c>
      <c r="D22" s="79" t="s">
        <v>22</v>
      </c>
      <c r="E22" s="80">
        <v>0</v>
      </c>
      <c r="F22" s="9">
        <v>0</v>
      </c>
      <c r="G22" s="9">
        <v>0</v>
      </c>
      <c r="H22" s="99">
        <v>0</v>
      </c>
      <c r="I22" s="149">
        <f t="shared" si="3"/>
        <v>0</v>
      </c>
      <c r="J22" s="80">
        <v>0</v>
      </c>
      <c r="K22" s="9">
        <v>0</v>
      </c>
      <c r="L22" s="9">
        <v>0</v>
      </c>
      <c r="M22" s="99">
        <v>0</v>
      </c>
      <c r="N22" s="149">
        <f t="shared" si="4"/>
        <v>0</v>
      </c>
      <c r="O22" s="80">
        <v>0</v>
      </c>
      <c r="P22" s="9">
        <v>0</v>
      </c>
      <c r="Q22" s="9">
        <v>0</v>
      </c>
      <c r="R22" s="99">
        <v>0</v>
      </c>
      <c r="S22" s="149">
        <f t="shared" si="5"/>
        <v>0</v>
      </c>
      <c r="T22" s="80">
        <v>0</v>
      </c>
      <c r="U22" s="9">
        <v>0</v>
      </c>
      <c r="V22" s="9">
        <v>0</v>
      </c>
      <c r="W22" s="99">
        <v>0</v>
      </c>
      <c r="X22" s="149">
        <f t="shared" si="6"/>
        <v>0</v>
      </c>
      <c r="Y22" s="80">
        <v>0</v>
      </c>
      <c r="Z22" s="9">
        <v>0</v>
      </c>
      <c r="AA22" s="9">
        <v>0</v>
      </c>
      <c r="AB22" s="99">
        <v>0</v>
      </c>
      <c r="AC22" s="149">
        <f t="shared" si="7"/>
        <v>0</v>
      </c>
      <c r="AD22" s="80">
        <f t="shared" si="9"/>
        <v>0</v>
      </c>
      <c r="AE22" s="9">
        <f t="shared" si="9"/>
        <v>0</v>
      </c>
      <c r="AF22" s="9">
        <f t="shared" si="9"/>
        <v>0</v>
      </c>
      <c r="AG22" s="9">
        <f t="shared" si="9"/>
        <v>0</v>
      </c>
      <c r="AH22" s="149">
        <f t="shared" si="10"/>
        <v>0</v>
      </c>
    </row>
    <row r="23" spans="1:34" ht="64.5" customHeight="1">
      <c r="A23" s="1"/>
      <c r="B23" s="198">
        <v>3</v>
      </c>
      <c r="C23" s="11"/>
      <c r="D23" s="144" t="s">
        <v>24</v>
      </c>
      <c r="E23" s="150">
        <f>+E24+E25+E26+E27+E28+E29</f>
        <v>21495375</v>
      </c>
      <c r="F23" s="6">
        <f t="shared" ref="F23:AH23" si="11">+F24+F25+F26+F27+F28+F29</f>
        <v>0</v>
      </c>
      <c r="G23" s="6">
        <f t="shared" si="11"/>
        <v>7427084.6200000001</v>
      </c>
      <c r="H23" s="6">
        <f t="shared" si="11"/>
        <v>0</v>
      </c>
      <c r="I23" s="151">
        <f t="shared" si="11"/>
        <v>28922459.619999997</v>
      </c>
      <c r="J23" s="150">
        <f t="shared" si="11"/>
        <v>0</v>
      </c>
      <c r="K23" s="6">
        <f t="shared" si="11"/>
        <v>0</v>
      </c>
      <c r="L23" s="6">
        <f t="shared" si="11"/>
        <v>0</v>
      </c>
      <c r="M23" s="6">
        <f t="shared" si="11"/>
        <v>0</v>
      </c>
      <c r="N23" s="151">
        <f t="shared" si="11"/>
        <v>0</v>
      </c>
      <c r="O23" s="150">
        <f t="shared" si="11"/>
        <v>0</v>
      </c>
      <c r="P23" s="6">
        <f t="shared" si="11"/>
        <v>0</v>
      </c>
      <c r="Q23" s="6">
        <f t="shared" si="11"/>
        <v>0</v>
      </c>
      <c r="R23" s="6">
        <f t="shared" si="11"/>
        <v>0</v>
      </c>
      <c r="S23" s="151">
        <f t="shared" si="11"/>
        <v>0</v>
      </c>
      <c r="T23" s="150">
        <f t="shared" si="11"/>
        <v>19179563.880000003</v>
      </c>
      <c r="U23" s="6">
        <f t="shared" si="11"/>
        <v>0</v>
      </c>
      <c r="V23" s="6">
        <f t="shared" si="11"/>
        <v>6834456.6000000006</v>
      </c>
      <c r="W23" s="6">
        <f t="shared" si="11"/>
        <v>0</v>
      </c>
      <c r="X23" s="151">
        <f t="shared" si="11"/>
        <v>26014020.48</v>
      </c>
      <c r="Y23" s="150">
        <f t="shared" si="11"/>
        <v>0</v>
      </c>
      <c r="Z23" s="6">
        <f t="shared" si="11"/>
        <v>0</v>
      </c>
      <c r="AA23" s="6">
        <f t="shared" si="11"/>
        <v>0</v>
      </c>
      <c r="AB23" s="6">
        <f t="shared" si="11"/>
        <v>0</v>
      </c>
      <c r="AC23" s="151">
        <f t="shared" si="11"/>
        <v>0</v>
      </c>
      <c r="AD23" s="150">
        <f t="shared" si="11"/>
        <v>2315811.1199999992</v>
      </c>
      <c r="AE23" s="6">
        <f t="shared" si="11"/>
        <v>0</v>
      </c>
      <c r="AF23" s="6">
        <f t="shared" si="11"/>
        <v>592628.01999999955</v>
      </c>
      <c r="AG23" s="6">
        <f t="shared" si="11"/>
        <v>0</v>
      </c>
      <c r="AH23" s="151">
        <f t="shared" si="11"/>
        <v>2908439.1399999987</v>
      </c>
    </row>
    <row r="24" spans="1:34" ht="49.5" customHeight="1">
      <c r="A24" s="1"/>
      <c r="B24" s="199"/>
      <c r="C24" s="7">
        <v>1000</v>
      </c>
      <c r="D24" s="79" t="s">
        <v>17</v>
      </c>
      <c r="E24" s="80">
        <v>0</v>
      </c>
      <c r="F24" s="9">
        <v>0</v>
      </c>
      <c r="G24" s="9">
        <v>6994471.1699999999</v>
      </c>
      <c r="H24" s="99">
        <v>0</v>
      </c>
      <c r="I24" s="149">
        <f t="shared" si="3"/>
        <v>6994471.1699999999</v>
      </c>
      <c r="J24" s="80">
        <v>0</v>
      </c>
      <c r="K24" s="9">
        <v>0</v>
      </c>
      <c r="L24" s="9">
        <v>0</v>
      </c>
      <c r="M24" s="99">
        <v>0</v>
      </c>
      <c r="N24" s="149">
        <f t="shared" si="4"/>
        <v>0</v>
      </c>
      <c r="O24" s="80">
        <v>0</v>
      </c>
      <c r="P24" s="9">
        <v>0</v>
      </c>
      <c r="Q24" s="9">
        <v>0</v>
      </c>
      <c r="R24" s="99">
        <v>0</v>
      </c>
      <c r="S24" s="149">
        <f t="shared" si="5"/>
        <v>0</v>
      </c>
      <c r="T24" s="80">
        <v>0</v>
      </c>
      <c r="U24" s="9">
        <v>0</v>
      </c>
      <c r="V24" s="9">
        <v>6801843.1500000004</v>
      </c>
      <c r="W24" s="99">
        <v>0</v>
      </c>
      <c r="X24" s="149">
        <f>T24+U24+V24+W24</f>
        <v>6801843.1500000004</v>
      </c>
      <c r="Y24" s="80">
        <v>0</v>
      </c>
      <c r="Z24" s="9">
        <v>0</v>
      </c>
      <c r="AA24" s="9">
        <v>0</v>
      </c>
      <c r="AB24" s="99">
        <v>0</v>
      </c>
      <c r="AC24" s="149">
        <f t="shared" si="7"/>
        <v>0</v>
      </c>
      <c r="AD24" s="80">
        <f t="shared" ref="AD24:AG36" si="12">E24-J24-O24-T24-Y24</f>
        <v>0</v>
      </c>
      <c r="AE24" s="9">
        <f t="shared" si="12"/>
        <v>0</v>
      </c>
      <c r="AF24" s="9">
        <f t="shared" si="12"/>
        <v>192628.01999999955</v>
      </c>
      <c r="AG24" s="9">
        <f>H24-M24-R24-W24-AB24</f>
        <v>0</v>
      </c>
      <c r="AH24" s="149">
        <f t="shared" ref="AH24:AH29" si="13">+AD24+AE24+AF24+AG24</f>
        <v>192628.01999999955</v>
      </c>
    </row>
    <row r="25" spans="1:34" ht="49.5" customHeight="1">
      <c r="A25" s="1"/>
      <c r="B25" s="199"/>
      <c r="C25" s="7">
        <v>2000</v>
      </c>
      <c r="D25" s="79" t="s">
        <v>18</v>
      </c>
      <c r="E25" s="80">
        <v>1440000</v>
      </c>
      <c r="F25" s="9">
        <v>0</v>
      </c>
      <c r="G25" s="9">
        <v>392613.45</v>
      </c>
      <c r="H25" s="99">
        <v>0</v>
      </c>
      <c r="I25" s="149">
        <f t="shared" si="3"/>
        <v>1832613.45</v>
      </c>
      <c r="J25" s="80">
        <v>0</v>
      </c>
      <c r="K25" s="9">
        <v>0</v>
      </c>
      <c r="L25" s="9">
        <v>0</v>
      </c>
      <c r="M25" s="99">
        <v>0</v>
      </c>
      <c r="N25" s="149">
        <f t="shared" si="4"/>
        <v>0</v>
      </c>
      <c r="O25" s="80">
        <v>0</v>
      </c>
      <c r="P25" s="9">
        <v>0</v>
      </c>
      <c r="Q25" s="9">
        <v>0</v>
      </c>
      <c r="R25" s="99">
        <v>0</v>
      </c>
      <c r="S25" s="149">
        <f t="shared" si="5"/>
        <v>0</v>
      </c>
      <c r="T25" s="80">
        <v>1440000</v>
      </c>
      <c r="U25" s="9">
        <v>0</v>
      </c>
      <c r="V25" s="9">
        <v>32613.45</v>
      </c>
      <c r="W25" s="99">
        <v>0</v>
      </c>
      <c r="X25" s="149">
        <f>+T25+U25+V25+W25</f>
        <v>1472613.45</v>
      </c>
      <c r="Y25" s="80">
        <v>0</v>
      </c>
      <c r="Z25" s="9">
        <v>0</v>
      </c>
      <c r="AA25" s="9">
        <v>0</v>
      </c>
      <c r="AB25" s="99">
        <v>0</v>
      </c>
      <c r="AC25" s="149">
        <f t="shared" si="7"/>
        <v>0</v>
      </c>
      <c r="AD25" s="80">
        <f t="shared" si="12"/>
        <v>0</v>
      </c>
      <c r="AE25" s="9">
        <f t="shared" si="12"/>
        <v>0</v>
      </c>
      <c r="AF25" s="9">
        <f t="shared" si="12"/>
        <v>360000</v>
      </c>
      <c r="AG25" s="9">
        <f>H25-M25-R25-W25-AB25</f>
        <v>0</v>
      </c>
      <c r="AH25" s="149">
        <f t="shared" si="13"/>
        <v>360000</v>
      </c>
    </row>
    <row r="26" spans="1:34" ht="49.5" customHeight="1">
      <c r="A26" s="1"/>
      <c r="B26" s="199"/>
      <c r="C26" s="7">
        <v>3000</v>
      </c>
      <c r="D26" s="79" t="s">
        <v>19</v>
      </c>
      <c r="E26" s="80">
        <v>6495375</v>
      </c>
      <c r="F26" s="9">
        <v>0</v>
      </c>
      <c r="G26" s="9">
        <v>40000</v>
      </c>
      <c r="H26" s="99">
        <v>0</v>
      </c>
      <c r="I26" s="149">
        <f t="shared" si="3"/>
        <v>6535375</v>
      </c>
      <c r="J26" s="80">
        <v>0</v>
      </c>
      <c r="K26" s="9">
        <v>0</v>
      </c>
      <c r="L26" s="9">
        <v>0</v>
      </c>
      <c r="M26" s="99">
        <v>0</v>
      </c>
      <c r="N26" s="149">
        <f t="shared" si="4"/>
        <v>0</v>
      </c>
      <c r="O26" s="80">
        <v>0</v>
      </c>
      <c r="P26" s="9">
        <v>0</v>
      </c>
      <c r="Q26" s="9">
        <v>0</v>
      </c>
      <c r="R26" s="99">
        <v>0</v>
      </c>
      <c r="S26" s="149">
        <f t="shared" si="5"/>
        <v>0</v>
      </c>
      <c r="T26" s="80">
        <v>6432563.8800000008</v>
      </c>
      <c r="U26" s="9">
        <v>0</v>
      </c>
      <c r="V26" s="9">
        <v>0</v>
      </c>
      <c r="W26" s="99">
        <v>0</v>
      </c>
      <c r="X26" s="149">
        <f t="shared" si="6"/>
        <v>6432563.8800000008</v>
      </c>
      <c r="Y26" s="80">
        <v>0</v>
      </c>
      <c r="Z26" s="9">
        <v>0</v>
      </c>
      <c r="AA26" s="9">
        <v>0</v>
      </c>
      <c r="AB26" s="99">
        <v>0</v>
      </c>
      <c r="AC26" s="149">
        <f t="shared" si="7"/>
        <v>0</v>
      </c>
      <c r="AD26" s="80">
        <f t="shared" si="12"/>
        <v>62811.11999999918</v>
      </c>
      <c r="AE26" s="9">
        <f t="shared" si="12"/>
        <v>0</v>
      </c>
      <c r="AF26" s="9">
        <f t="shared" si="12"/>
        <v>40000</v>
      </c>
      <c r="AG26" s="9">
        <f>H26-M26-R26-W26-AB26</f>
        <v>0</v>
      </c>
      <c r="AH26" s="149">
        <f t="shared" si="13"/>
        <v>102811.11999999918</v>
      </c>
    </row>
    <row r="27" spans="1:34" ht="56.25" customHeight="1">
      <c r="A27" s="1"/>
      <c r="B27" s="199"/>
      <c r="C27" s="7">
        <v>4000</v>
      </c>
      <c r="D27" s="79" t="s">
        <v>20</v>
      </c>
      <c r="E27" s="80">
        <v>13560000</v>
      </c>
      <c r="F27" s="9">
        <v>0</v>
      </c>
      <c r="G27" s="9">
        <v>0</v>
      </c>
      <c r="H27" s="99">
        <v>0</v>
      </c>
      <c r="I27" s="149">
        <f t="shared" si="3"/>
        <v>13560000</v>
      </c>
      <c r="J27" s="80">
        <v>0</v>
      </c>
      <c r="K27" s="9">
        <v>0</v>
      </c>
      <c r="L27" s="9">
        <v>0</v>
      </c>
      <c r="M27" s="99">
        <v>0</v>
      </c>
      <c r="N27" s="149">
        <f t="shared" si="4"/>
        <v>0</v>
      </c>
      <c r="O27" s="80">
        <v>0</v>
      </c>
      <c r="P27" s="9">
        <v>0</v>
      </c>
      <c r="Q27" s="9">
        <v>0</v>
      </c>
      <c r="R27" s="99">
        <v>0</v>
      </c>
      <c r="S27" s="149">
        <f t="shared" si="5"/>
        <v>0</v>
      </c>
      <c r="T27" s="80">
        <v>11307000</v>
      </c>
      <c r="U27" s="9">
        <v>0</v>
      </c>
      <c r="V27" s="9">
        <v>0</v>
      </c>
      <c r="W27" s="99">
        <v>0</v>
      </c>
      <c r="X27" s="149">
        <f t="shared" si="6"/>
        <v>11307000</v>
      </c>
      <c r="Y27" s="80">
        <v>0</v>
      </c>
      <c r="Z27" s="9">
        <v>0</v>
      </c>
      <c r="AA27" s="9">
        <v>0</v>
      </c>
      <c r="AB27" s="99">
        <v>0</v>
      </c>
      <c r="AC27" s="149">
        <f t="shared" si="7"/>
        <v>0</v>
      </c>
      <c r="AD27" s="80">
        <f t="shared" si="12"/>
        <v>2253000</v>
      </c>
      <c r="AE27" s="9">
        <f t="shared" si="12"/>
        <v>0</v>
      </c>
      <c r="AF27" s="9">
        <f t="shared" si="12"/>
        <v>0</v>
      </c>
      <c r="AG27" s="9">
        <f>H27-M27-R27-W27-AB27</f>
        <v>0</v>
      </c>
      <c r="AH27" s="149">
        <f t="shared" si="13"/>
        <v>2253000</v>
      </c>
    </row>
    <row r="28" spans="1:34" ht="27" hidden="1" customHeight="1">
      <c r="A28" s="1"/>
      <c r="B28" s="199"/>
      <c r="C28" s="7">
        <v>5000</v>
      </c>
      <c r="D28" s="79" t="s">
        <v>21</v>
      </c>
      <c r="E28" s="80">
        <v>0</v>
      </c>
      <c r="F28" s="9">
        <v>0</v>
      </c>
      <c r="G28" s="9">
        <v>0</v>
      </c>
      <c r="H28" s="99"/>
      <c r="I28" s="149">
        <f t="shared" si="3"/>
        <v>0</v>
      </c>
      <c r="J28" s="80">
        <v>0</v>
      </c>
      <c r="K28" s="9">
        <v>0</v>
      </c>
      <c r="L28" s="9">
        <v>0</v>
      </c>
      <c r="M28" s="99"/>
      <c r="N28" s="149">
        <f t="shared" si="4"/>
        <v>0</v>
      </c>
      <c r="O28" s="80">
        <v>0</v>
      </c>
      <c r="P28" s="9">
        <v>0</v>
      </c>
      <c r="Q28" s="9">
        <v>0</v>
      </c>
      <c r="R28" s="99"/>
      <c r="S28" s="149">
        <f t="shared" si="5"/>
        <v>0</v>
      </c>
      <c r="T28" s="80">
        <v>0</v>
      </c>
      <c r="U28" s="9">
        <v>0</v>
      </c>
      <c r="V28" s="9">
        <v>0</v>
      </c>
      <c r="W28" s="99"/>
      <c r="X28" s="149">
        <f t="shared" si="6"/>
        <v>0</v>
      </c>
      <c r="Y28" s="80">
        <v>0</v>
      </c>
      <c r="Z28" s="9">
        <v>0</v>
      </c>
      <c r="AA28" s="9">
        <v>0</v>
      </c>
      <c r="AB28" s="99"/>
      <c r="AC28" s="149">
        <f t="shared" si="7"/>
        <v>0</v>
      </c>
      <c r="AD28" s="80">
        <f>E28-J28-O28-T28-Y28</f>
        <v>0</v>
      </c>
      <c r="AE28" s="9">
        <f t="shared" si="12"/>
        <v>0</v>
      </c>
      <c r="AF28" s="9">
        <f t="shared" si="12"/>
        <v>0</v>
      </c>
      <c r="AG28" s="9">
        <f t="shared" si="12"/>
        <v>0</v>
      </c>
      <c r="AH28" s="149">
        <f t="shared" si="13"/>
        <v>0</v>
      </c>
    </row>
    <row r="29" spans="1:34" ht="27" hidden="1" customHeight="1">
      <c r="A29" s="1"/>
      <c r="B29" s="200"/>
      <c r="C29" s="7">
        <v>6000</v>
      </c>
      <c r="D29" s="79" t="s">
        <v>22</v>
      </c>
      <c r="E29" s="80">
        <v>0</v>
      </c>
      <c r="F29" s="9">
        <v>0</v>
      </c>
      <c r="G29" s="9">
        <v>0</v>
      </c>
      <c r="H29" s="99"/>
      <c r="I29" s="149">
        <f t="shared" si="3"/>
        <v>0</v>
      </c>
      <c r="J29" s="80">
        <v>0</v>
      </c>
      <c r="K29" s="9">
        <v>0</v>
      </c>
      <c r="L29" s="9">
        <v>0</v>
      </c>
      <c r="M29" s="99"/>
      <c r="N29" s="149">
        <f t="shared" si="4"/>
        <v>0</v>
      </c>
      <c r="O29" s="80">
        <v>0</v>
      </c>
      <c r="P29" s="9">
        <v>0</v>
      </c>
      <c r="Q29" s="9">
        <v>0</v>
      </c>
      <c r="R29" s="99"/>
      <c r="S29" s="149">
        <f t="shared" si="5"/>
        <v>0</v>
      </c>
      <c r="T29" s="80">
        <v>0</v>
      </c>
      <c r="U29" s="9">
        <v>0</v>
      </c>
      <c r="V29" s="9">
        <v>0</v>
      </c>
      <c r="W29" s="99"/>
      <c r="X29" s="149">
        <f t="shared" si="6"/>
        <v>0</v>
      </c>
      <c r="Y29" s="80">
        <v>0</v>
      </c>
      <c r="Z29" s="9">
        <v>0</v>
      </c>
      <c r="AA29" s="9">
        <v>0</v>
      </c>
      <c r="AB29" s="99"/>
      <c r="AC29" s="149">
        <f t="shared" si="7"/>
        <v>0</v>
      </c>
      <c r="AD29" s="80">
        <f t="shared" si="12"/>
        <v>0</v>
      </c>
      <c r="AE29" s="9">
        <f t="shared" si="12"/>
        <v>0</v>
      </c>
      <c r="AF29" s="9">
        <f t="shared" si="12"/>
        <v>0</v>
      </c>
      <c r="AG29" s="9">
        <f t="shared" si="12"/>
        <v>0</v>
      </c>
      <c r="AH29" s="149">
        <f t="shared" si="13"/>
        <v>0</v>
      </c>
    </row>
    <row r="30" spans="1:34" ht="64.5" customHeight="1">
      <c r="A30" s="1"/>
      <c r="B30" s="198">
        <v>4</v>
      </c>
      <c r="C30" s="11"/>
      <c r="D30" s="144" t="s">
        <v>25</v>
      </c>
      <c r="E30" s="150">
        <f>+E31+E32+E33+E34+E35+E36</f>
        <v>52377669.5</v>
      </c>
      <c r="F30" s="6">
        <f t="shared" ref="F30:AH30" si="14">+F31+F32+F33+F34+F35+F36</f>
        <v>0</v>
      </c>
      <c r="G30" s="6">
        <f t="shared" si="14"/>
        <v>257436.56</v>
      </c>
      <c r="H30" s="6">
        <f t="shared" si="14"/>
        <v>0</v>
      </c>
      <c r="I30" s="151">
        <f t="shared" si="14"/>
        <v>52635106.060000002</v>
      </c>
      <c r="J30" s="150">
        <f t="shared" si="14"/>
        <v>0</v>
      </c>
      <c r="K30" s="6">
        <f t="shared" si="14"/>
        <v>0</v>
      </c>
      <c r="L30" s="6">
        <f t="shared" si="14"/>
        <v>0</v>
      </c>
      <c r="M30" s="6">
        <f t="shared" si="14"/>
        <v>0</v>
      </c>
      <c r="N30" s="151">
        <f t="shared" si="14"/>
        <v>0</v>
      </c>
      <c r="O30" s="150">
        <f t="shared" si="14"/>
        <v>0</v>
      </c>
      <c r="P30" s="6">
        <f t="shared" si="14"/>
        <v>0</v>
      </c>
      <c r="Q30" s="6">
        <f t="shared" si="14"/>
        <v>0</v>
      </c>
      <c r="R30" s="6">
        <f t="shared" si="14"/>
        <v>0</v>
      </c>
      <c r="S30" s="151">
        <f t="shared" si="14"/>
        <v>0</v>
      </c>
      <c r="T30" s="150">
        <f t="shared" si="14"/>
        <v>52323719.560000002</v>
      </c>
      <c r="U30" s="6">
        <f t="shared" si="14"/>
        <v>0</v>
      </c>
      <c r="V30" s="6">
        <f t="shared" si="14"/>
        <v>257436.56</v>
      </c>
      <c r="W30" s="6">
        <f t="shared" si="14"/>
        <v>0</v>
      </c>
      <c r="X30" s="151">
        <f t="shared" si="14"/>
        <v>52581156.119999997</v>
      </c>
      <c r="Y30" s="150">
        <f t="shared" si="14"/>
        <v>0</v>
      </c>
      <c r="Z30" s="6">
        <f t="shared" si="14"/>
        <v>0</v>
      </c>
      <c r="AA30" s="6">
        <f t="shared" si="14"/>
        <v>0</v>
      </c>
      <c r="AB30" s="6">
        <f t="shared" si="14"/>
        <v>0</v>
      </c>
      <c r="AC30" s="151">
        <f t="shared" si="14"/>
        <v>0</v>
      </c>
      <c r="AD30" s="150">
        <f t="shared" si="14"/>
        <v>53949.940000001341</v>
      </c>
      <c r="AE30" s="6">
        <f t="shared" si="12"/>
        <v>0</v>
      </c>
      <c r="AF30" s="6">
        <f t="shared" si="14"/>
        <v>0</v>
      </c>
      <c r="AG30" s="6">
        <f t="shared" si="14"/>
        <v>0</v>
      </c>
      <c r="AH30" s="151">
        <f t="shared" si="14"/>
        <v>53949.940000001341</v>
      </c>
    </row>
    <row r="31" spans="1:34" ht="49.5" customHeight="1">
      <c r="A31" s="1"/>
      <c r="B31" s="199"/>
      <c r="C31" s="7">
        <v>1000</v>
      </c>
      <c r="D31" s="79" t="s">
        <v>17</v>
      </c>
      <c r="E31" s="80">
        <v>0</v>
      </c>
      <c r="F31" s="9">
        <v>0</v>
      </c>
      <c r="G31" s="9">
        <v>0</v>
      </c>
      <c r="H31" s="99">
        <v>0</v>
      </c>
      <c r="I31" s="149">
        <f t="shared" si="3"/>
        <v>0</v>
      </c>
      <c r="J31" s="80">
        <v>0</v>
      </c>
      <c r="K31" s="9">
        <v>0</v>
      </c>
      <c r="L31" s="9">
        <v>0</v>
      </c>
      <c r="M31" s="99">
        <v>0</v>
      </c>
      <c r="N31" s="149">
        <f t="shared" si="4"/>
        <v>0</v>
      </c>
      <c r="O31" s="80">
        <v>0</v>
      </c>
      <c r="P31" s="9">
        <v>0</v>
      </c>
      <c r="Q31" s="9">
        <v>0</v>
      </c>
      <c r="R31" s="99">
        <v>0</v>
      </c>
      <c r="S31" s="149">
        <f t="shared" si="5"/>
        <v>0</v>
      </c>
      <c r="T31" s="80">
        <v>0</v>
      </c>
      <c r="U31" s="9">
        <v>0</v>
      </c>
      <c r="V31" s="9">
        <v>0</v>
      </c>
      <c r="W31" s="99"/>
      <c r="X31" s="149">
        <f t="shared" si="6"/>
        <v>0</v>
      </c>
      <c r="Y31" s="80">
        <v>0</v>
      </c>
      <c r="Z31" s="9">
        <v>0</v>
      </c>
      <c r="AA31" s="9">
        <v>0</v>
      </c>
      <c r="AB31" s="99">
        <v>0</v>
      </c>
      <c r="AC31" s="149">
        <f t="shared" si="7"/>
        <v>0</v>
      </c>
      <c r="AD31" s="80">
        <f t="shared" ref="AD31:AD36" si="15">E31-J31-O31-T31-Y31</f>
        <v>0</v>
      </c>
      <c r="AE31" s="9">
        <f t="shared" si="12"/>
        <v>0</v>
      </c>
      <c r="AF31" s="9">
        <f t="shared" si="12"/>
        <v>0</v>
      </c>
      <c r="AG31" s="9">
        <f t="shared" si="12"/>
        <v>0</v>
      </c>
      <c r="AH31" s="149">
        <f t="shared" ref="AH31:AH36" si="16">+AD31+AE31+AF31+AG31</f>
        <v>0</v>
      </c>
    </row>
    <row r="32" spans="1:34" ht="49.5" customHeight="1">
      <c r="A32" s="1"/>
      <c r="B32" s="199"/>
      <c r="C32" s="7">
        <v>2000</v>
      </c>
      <c r="D32" s="79" t="s">
        <v>18</v>
      </c>
      <c r="E32" s="80">
        <v>0</v>
      </c>
      <c r="F32" s="9">
        <v>0</v>
      </c>
      <c r="G32" s="9">
        <v>0</v>
      </c>
      <c r="H32" s="99">
        <v>0</v>
      </c>
      <c r="I32" s="149">
        <f t="shared" si="3"/>
        <v>0</v>
      </c>
      <c r="J32" s="80">
        <v>0</v>
      </c>
      <c r="K32" s="9">
        <v>0</v>
      </c>
      <c r="L32" s="9">
        <v>0</v>
      </c>
      <c r="M32" s="99">
        <v>0</v>
      </c>
      <c r="N32" s="149">
        <f t="shared" si="4"/>
        <v>0</v>
      </c>
      <c r="O32" s="80">
        <v>0</v>
      </c>
      <c r="P32" s="9">
        <v>0</v>
      </c>
      <c r="Q32" s="9">
        <v>0</v>
      </c>
      <c r="R32" s="99">
        <v>0</v>
      </c>
      <c r="S32" s="149">
        <f t="shared" si="5"/>
        <v>0</v>
      </c>
      <c r="T32" s="80">
        <v>0</v>
      </c>
      <c r="U32" s="9">
        <v>0</v>
      </c>
      <c r="V32" s="9">
        <v>0</v>
      </c>
      <c r="W32" s="99"/>
      <c r="X32" s="149">
        <f t="shared" si="6"/>
        <v>0</v>
      </c>
      <c r="Y32" s="80">
        <v>0</v>
      </c>
      <c r="Z32" s="9">
        <v>0</v>
      </c>
      <c r="AA32" s="9">
        <v>0</v>
      </c>
      <c r="AB32" s="99">
        <v>0</v>
      </c>
      <c r="AC32" s="149">
        <f t="shared" si="7"/>
        <v>0</v>
      </c>
      <c r="AD32" s="80">
        <f t="shared" si="15"/>
        <v>0</v>
      </c>
      <c r="AE32" s="9">
        <f t="shared" si="12"/>
        <v>0</v>
      </c>
      <c r="AF32" s="9">
        <f t="shared" si="12"/>
        <v>0</v>
      </c>
      <c r="AG32" s="9">
        <f t="shared" si="12"/>
        <v>0</v>
      </c>
      <c r="AH32" s="149">
        <f t="shared" si="16"/>
        <v>0</v>
      </c>
    </row>
    <row r="33" spans="1:34" ht="49.5" customHeight="1">
      <c r="A33" s="1"/>
      <c r="B33" s="199"/>
      <c r="C33" s="7">
        <v>3000</v>
      </c>
      <c r="D33" s="79" t="s">
        <v>19</v>
      </c>
      <c r="E33" s="80">
        <v>0</v>
      </c>
      <c r="F33" s="9">
        <v>0</v>
      </c>
      <c r="G33" s="9">
        <v>0</v>
      </c>
      <c r="H33" s="99">
        <v>0</v>
      </c>
      <c r="I33" s="149">
        <f t="shared" si="3"/>
        <v>0</v>
      </c>
      <c r="J33" s="80">
        <v>0</v>
      </c>
      <c r="K33" s="9">
        <v>0</v>
      </c>
      <c r="L33" s="9">
        <v>0</v>
      </c>
      <c r="M33" s="99">
        <v>0</v>
      </c>
      <c r="N33" s="149">
        <f t="shared" si="4"/>
        <v>0</v>
      </c>
      <c r="O33" s="80">
        <v>0</v>
      </c>
      <c r="P33" s="9">
        <v>0</v>
      </c>
      <c r="Q33" s="9">
        <v>0</v>
      </c>
      <c r="R33" s="99">
        <v>0</v>
      </c>
      <c r="S33" s="149">
        <f t="shared" si="5"/>
        <v>0</v>
      </c>
      <c r="T33" s="80">
        <v>0</v>
      </c>
      <c r="U33" s="9">
        <v>0</v>
      </c>
      <c r="V33" s="9">
        <v>0</v>
      </c>
      <c r="W33" s="99"/>
      <c r="X33" s="149">
        <f t="shared" si="6"/>
        <v>0</v>
      </c>
      <c r="Y33" s="80">
        <v>0</v>
      </c>
      <c r="Z33" s="9">
        <v>0</v>
      </c>
      <c r="AA33" s="9">
        <v>0</v>
      </c>
      <c r="AB33" s="99">
        <v>0</v>
      </c>
      <c r="AC33" s="149">
        <f t="shared" si="7"/>
        <v>0</v>
      </c>
      <c r="AD33" s="80">
        <f t="shared" si="15"/>
        <v>0</v>
      </c>
      <c r="AE33" s="9">
        <f t="shared" si="12"/>
        <v>0</v>
      </c>
      <c r="AF33" s="9">
        <f t="shared" si="12"/>
        <v>0</v>
      </c>
      <c r="AG33" s="9">
        <f t="shared" si="12"/>
        <v>0</v>
      </c>
      <c r="AH33" s="149">
        <f t="shared" si="16"/>
        <v>0</v>
      </c>
    </row>
    <row r="34" spans="1:34" ht="54.95" customHeight="1">
      <c r="A34" s="1"/>
      <c r="B34" s="199"/>
      <c r="C34" s="7">
        <v>4000</v>
      </c>
      <c r="D34" s="79" t="s">
        <v>20</v>
      </c>
      <c r="E34" s="80">
        <v>0</v>
      </c>
      <c r="F34" s="9">
        <v>0</v>
      </c>
      <c r="G34" s="9">
        <v>0</v>
      </c>
      <c r="H34" s="99">
        <v>0</v>
      </c>
      <c r="I34" s="149">
        <f t="shared" si="3"/>
        <v>0</v>
      </c>
      <c r="J34" s="80">
        <v>0</v>
      </c>
      <c r="K34" s="9">
        <v>0</v>
      </c>
      <c r="L34" s="9">
        <v>0</v>
      </c>
      <c r="M34" s="99">
        <v>0</v>
      </c>
      <c r="N34" s="149">
        <f t="shared" si="4"/>
        <v>0</v>
      </c>
      <c r="O34" s="80">
        <v>0</v>
      </c>
      <c r="P34" s="9">
        <v>0</v>
      </c>
      <c r="Q34" s="9">
        <v>0</v>
      </c>
      <c r="R34" s="99">
        <v>0</v>
      </c>
      <c r="S34" s="149">
        <f t="shared" si="5"/>
        <v>0</v>
      </c>
      <c r="T34" s="80">
        <v>0</v>
      </c>
      <c r="U34" s="9">
        <v>0</v>
      </c>
      <c r="V34" s="9">
        <v>0</v>
      </c>
      <c r="W34" s="99"/>
      <c r="X34" s="149">
        <f t="shared" si="6"/>
        <v>0</v>
      </c>
      <c r="Y34" s="80">
        <v>0</v>
      </c>
      <c r="Z34" s="9">
        <v>0</v>
      </c>
      <c r="AA34" s="9">
        <v>0</v>
      </c>
      <c r="AB34" s="99">
        <v>0</v>
      </c>
      <c r="AC34" s="149">
        <f t="shared" si="7"/>
        <v>0</v>
      </c>
      <c r="AD34" s="80">
        <f t="shared" si="15"/>
        <v>0</v>
      </c>
      <c r="AE34" s="9">
        <f t="shared" si="12"/>
        <v>0</v>
      </c>
      <c r="AF34" s="9">
        <f t="shared" si="12"/>
        <v>0</v>
      </c>
      <c r="AG34" s="9">
        <f t="shared" si="12"/>
        <v>0</v>
      </c>
      <c r="AH34" s="149">
        <f t="shared" si="16"/>
        <v>0</v>
      </c>
    </row>
    <row r="35" spans="1:34" ht="49.5" customHeight="1">
      <c r="A35" s="1"/>
      <c r="B35" s="199"/>
      <c r="C35" s="7">
        <v>5000</v>
      </c>
      <c r="D35" s="79" t="s">
        <v>21</v>
      </c>
      <c r="E35" s="80">
        <v>32462907.75</v>
      </c>
      <c r="F35" s="9">
        <v>0</v>
      </c>
      <c r="G35" s="9">
        <v>257436.56</v>
      </c>
      <c r="H35" s="99">
        <v>0</v>
      </c>
      <c r="I35" s="149">
        <f t="shared" si="3"/>
        <v>32720344.309999999</v>
      </c>
      <c r="J35" s="80">
        <v>0</v>
      </c>
      <c r="K35" s="9">
        <v>0</v>
      </c>
      <c r="L35" s="9">
        <v>0</v>
      </c>
      <c r="M35" s="99">
        <v>0</v>
      </c>
      <c r="N35" s="149">
        <f t="shared" si="4"/>
        <v>0</v>
      </c>
      <c r="O35" s="80">
        <v>0</v>
      </c>
      <c r="P35" s="9">
        <v>0</v>
      </c>
      <c r="Q35" s="9">
        <v>0</v>
      </c>
      <c r="R35" s="99">
        <v>0</v>
      </c>
      <c r="S35" s="149">
        <f t="shared" si="5"/>
        <v>0</v>
      </c>
      <c r="T35" s="80">
        <v>32408957.859999999</v>
      </c>
      <c r="U35" s="9">
        <v>0</v>
      </c>
      <c r="V35" s="9">
        <v>257436.56</v>
      </c>
      <c r="W35" s="99">
        <v>0</v>
      </c>
      <c r="X35" s="149">
        <f t="shared" si="6"/>
        <v>32666394.419999998</v>
      </c>
      <c r="Y35" s="80">
        <v>0</v>
      </c>
      <c r="Z35" s="9">
        <v>0</v>
      </c>
      <c r="AA35" s="9">
        <v>0</v>
      </c>
      <c r="AB35" s="99">
        <v>0</v>
      </c>
      <c r="AC35" s="149">
        <f t="shared" si="7"/>
        <v>0</v>
      </c>
      <c r="AD35" s="80">
        <f>E35-J35-O35-T35-Y35</f>
        <v>53949.890000000596</v>
      </c>
      <c r="AE35" s="9">
        <f t="shared" si="12"/>
        <v>0</v>
      </c>
      <c r="AF35" s="9">
        <f t="shared" si="12"/>
        <v>0</v>
      </c>
      <c r="AG35" s="9">
        <f t="shared" si="12"/>
        <v>0</v>
      </c>
      <c r="AH35" s="149">
        <f t="shared" si="16"/>
        <v>53949.890000000596</v>
      </c>
    </row>
    <row r="36" spans="1:34" ht="49.5" customHeight="1">
      <c r="A36" s="1"/>
      <c r="B36" s="200"/>
      <c r="C36" s="7">
        <v>6000</v>
      </c>
      <c r="D36" s="79" t="s">
        <v>22</v>
      </c>
      <c r="E36" s="80">
        <v>19914761.75</v>
      </c>
      <c r="F36" s="9">
        <v>0</v>
      </c>
      <c r="G36" s="9">
        <v>0</v>
      </c>
      <c r="H36" s="99">
        <v>0</v>
      </c>
      <c r="I36" s="149">
        <f t="shared" si="3"/>
        <v>19914761.75</v>
      </c>
      <c r="J36" s="80">
        <v>0</v>
      </c>
      <c r="K36" s="9">
        <v>0</v>
      </c>
      <c r="L36" s="9">
        <v>0</v>
      </c>
      <c r="M36" s="99">
        <v>0</v>
      </c>
      <c r="N36" s="149">
        <f t="shared" si="4"/>
        <v>0</v>
      </c>
      <c r="O36" s="80">
        <v>0</v>
      </c>
      <c r="P36" s="9">
        <v>0</v>
      </c>
      <c r="Q36" s="9">
        <v>0</v>
      </c>
      <c r="R36" s="99">
        <v>0</v>
      </c>
      <c r="S36" s="149">
        <f t="shared" si="5"/>
        <v>0</v>
      </c>
      <c r="T36" s="80">
        <v>19914761.699999999</v>
      </c>
      <c r="U36" s="9">
        <v>0</v>
      </c>
      <c r="V36" s="9">
        <v>0</v>
      </c>
      <c r="W36" s="99">
        <v>0</v>
      </c>
      <c r="X36" s="149">
        <f t="shared" si="6"/>
        <v>19914761.699999999</v>
      </c>
      <c r="Y36" s="80">
        <v>0</v>
      </c>
      <c r="Z36" s="9">
        <v>0</v>
      </c>
      <c r="AA36" s="9">
        <v>0</v>
      </c>
      <c r="AB36" s="99">
        <v>0</v>
      </c>
      <c r="AC36" s="149">
        <f t="shared" si="7"/>
        <v>0</v>
      </c>
      <c r="AD36" s="80">
        <f t="shared" si="15"/>
        <v>5.000000074505806E-2</v>
      </c>
      <c r="AE36" s="9">
        <f t="shared" si="12"/>
        <v>0</v>
      </c>
      <c r="AF36" s="9">
        <f t="shared" si="12"/>
        <v>0</v>
      </c>
      <c r="AG36" s="9">
        <f t="shared" si="12"/>
        <v>0</v>
      </c>
      <c r="AH36" s="149">
        <f t="shared" si="16"/>
        <v>5.000000074505806E-2</v>
      </c>
    </row>
    <row r="37" spans="1:34" ht="64.5" customHeight="1">
      <c r="A37" s="1"/>
      <c r="B37" s="198">
        <v>5</v>
      </c>
      <c r="C37" s="11"/>
      <c r="D37" s="144" t="s">
        <v>26</v>
      </c>
      <c r="E37" s="150">
        <f>+E38+E39+E40+E41+E42+E43</f>
        <v>0</v>
      </c>
      <c r="F37" s="6">
        <f t="shared" ref="F37:AH37" si="17">+F38+F39+F40+F41+F42+F43</f>
        <v>0</v>
      </c>
      <c r="G37" s="6">
        <f t="shared" si="17"/>
        <v>0</v>
      </c>
      <c r="H37" s="6">
        <f t="shared" si="17"/>
        <v>0</v>
      </c>
      <c r="I37" s="151">
        <f t="shared" si="17"/>
        <v>0</v>
      </c>
      <c r="J37" s="150">
        <f t="shared" si="17"/>
        <v>0</v>
      </c>
      <c r="K37" s="6">
        <f t="shared" si="17"/>
        <v>0</v>
      </c>
      <c r="L37" s="6">
        <f t="shared" si="17"/>
        <v>0</v>
      </c>
      <c r="M37" s="6">
        <f t="shared" si="17"/>
        <v>0</v>
      </c>
      <c r="N37" s="151">
        <f t="shared" si="17"/>
        <v>0</v>
      </c>
      <c r="O37" s="150">
        <f t="shared" si="17"/>
        <v>0</v>
      </c>
      <c r="P37" s="6">
        <f t="shared" si="17"/>
        <v>0</v>
      </c>
      <c r="Q37" s="6">
        <f t="shared" si="17"/>
        <v>0</v>
      </c>
      <c r="R37" s="6">
        <f t="shared" si="17"/>
        <v>0</v>
      </c>
      <c r="S37" s="151">
        <f t="shared" si="17"/>
        <v>0</v>
      </c>
      <c r="T37" s="150">
        <f t="shared" si="17"/>
        <v>0</v>
      </c>
      <c r="U37" s="6">
        <f t="shared" si="17"/>
        <v>0</v>
      </c>
      <c r="V37" s="6">
        <f t="shared" si="17"/>
        <v>0</v>
      </c>
      <c r="W37" s="6">
        <f t="shared" si="17"/>
        <v>0</v>
      </c>
      <c r="X37" s="151">
        <f t="shared" si="17"/>
        <v>0</v>
      </c>
      <c r="Y37" s="150">
        <f t="shared" si="17"/>
        <v>0</v>
      </c>
      <c r="Z37" s="6">
        <f t="shared" si="17"/>
        <v>0</v>
      </c>
      <c r="AA37" s="6">
        <f t="shared" si="17"/>
        <v>0</v>
      </c>
      <c r="AB37" s="6">
        <f t="shared" si="17"/>
        <v>0</v>
      </c>
      <c r="AC37" s="151">
        <f t="shared" si="17"/>
        <v>0</v>
      </c>
      <c r="AD37" s="150">
        <f t="shared" si="17"/>
        <v>0</v>
      </c>
      <c r="AE37" s="6">
        <f t="shared" si="17"/>
        <v>0</v>
      </c>
      <c r="AF37" s="6">
        <f t="shared" si="17"/>
        <v>0</v>
      </c>
      <c r="AG37" s="6">
        <f t="shared" si="17"/>
        <v>0</v>
      </c>
      <c r="AH37" s="151">
        <f t="shared" si="17"/>
        <v>0</v>
      </c>
    </row>
    <row r="38" spans="1:34" ht="49.5" customHeight="1">
      <c r="A38" s="1"/>
      <c r="B38" s="199"/>
      <c r="C38" s="7">
        <v>1000</v>
      </c>
      <c r="D38" s="79" t="s">
        <v>17</v>
      </c>
      <c r="E38" s="80">
        <v>0</v>
      </c>
      <c r="F38" s="9">
        <v>0</v>
      </c>
      <c r="G38" s="9">
        <v>0</v>
      </c>
      <c r="H38" s="99">
        <v>0</v>
      </c>
      <c r="I38" s="149">
        <f t="shared" si="3"/>
        <v>0</v>
      </c>
      <c r="J38" s="80">
        <v>0</v>
      </c>
      <c r="K38" s="9">
        <v>0</v>
      </c>
      <c r="L38" s="9">
        <v>0</v>
      </c>
      <c r="M38" s="99">
        <v>0</v>
      </c>
      <c r="N38" s="149">
        <f t="shared" si="4"/>
        <v>0</v>
      </c>
      <c r="O38" s="80">
        <v>0</v>
      </c>
      <c r="P38" s="9">
        <v>0</v>
      </c>
      <c r="Q38" s="9">
        <v>0</v>
      </c>
      <c r="R38" s="99">
        <v>0</v>
      </c>
      <c r="S38" s="149">
        <f t="shared" si="5"/>
        <v>0</v>
      </c>
      <c r="T38" s="80">
        <v>0</v>
      </c>
      <c r="U38" s="9">
        <v>0</v>
      </c>
      <c r="V38" s="9">
        <v>0</v>
      </c>
      <c r="W38" s="99">
        <v>0</v>
      </c>
      <c r="X38" s="149">
        <f t="shared" si="6"/>
        <v>0</v>
      </c>
      <c r="Y38" s="80">
        <v>0</v>
      </c>
      <c r="Z38" s="9">
        <v>0</v>
      </c>
      <c r="AA38" s="9">
        <v>0</v>
      </c>
      <c r="AB38" s="99">
        <v>0</v>
      </c>
      <c r="AC38" s="149">
        <f t="shared" si="7"/>
        <v>0</v>
      </c>
      <c r="AD38" s="80">
        <f t="shared" ref="AD38:AG43" si="18">E38-J38-O38-T38-Y38</f>
        <v>0</v>
      </c>
      <c r="AE38" s="9">
        <f t="shared" si="18"/>
        <v>0</v>
      </c>
      <c r="AF38" s="9">
        <f t="shared" si="18"/>
        <v>0</v>
      </c>
      <c r="AG38" s="9">
        <f t="shared" si="18"/>
        <v>0</v>
      </c>
      <c r="AH38" s="149">
        <f t="shared" ref="AH38:AH43" si="19">+AD38+AE38+AF38+AG38</f>
        <v>0</v>
      </c>
    </row>
    <row r="39" spans="1:34" ht="49.5" customHeight="1">
      <c r="A39" s="1"/>
      <c r="B39" s="199"/>
      <c r="C39" s="7">
        <v>2000</v>
      </c>
      <c r="D39" s="79" t="s">
        <v>18</v>
      </c>
      <c r="E39" s="80">
        <v>0</v>
      </c>
      <c r="F39" s="9">
        <v>0</v>
      </c>
      <c r="G39" s="9">
        <v>0</v>
      </c>
      <c r="H39" s="99">
        <v>0</v>
      </c>
      <c r="I39" s="149">
        <f t="shared" si="3"/>
        <v>0</v>
      </c>
      <c r="J39" s="80">
        <v>0</v>
      </c>
      <c r="K39" s="9">
        <v>0</v>
      </c>
      <c r="L39" s="9">
        <v>0</v>
      </c>
      <c r="M39" s="99">
        <v>0</v>
      </c>
      <c r="N39" s="149">
        <f t="shared" si="4"/>
        <v>0</v>
      </c>
      <c r="O39" s="80">
        <v>0</v>
      </c>
      <c r="P39" s="9">
        <v>0</v>
      </c>
      <c r="Q39" s="9">
        <v>0</v>
      </c>
      <c r="R39" s="99">
        <v>0</v>
      </c>
      <c r="S39" s="149">
        <f t="shared" si="5"/>
        <v>0</v>
      </c>
      <c r="T39" s="80">
        <v>0</v>
      </c>
      <c r="U39" s="9">
        <v>0</v>
      </c>
      <c r="V39" s="9">
        <v>0</v>
      </c>
      <c r="W39" s="99">
        <v>0</v>
      </c>
      <c r="X39" s="149">
        <f t="shared" si="6"/>
        <v>0</v>
      </c>
      <c r="Y39" s="80">
        <v>0</v>
      </c>
      <c r="Z39" s="9">
        <v>0</v>
      </c>
      <c r="AA39" s="9">
        <v>0</v>
      </c>
      <c r="AB39" s="99">
        <v>0</v>
      </c>
      <c r="AC39" s="149">
        <f t="shared" si="7"/>
        <v>0</v>
      </c>
      <c r="AD39" s="80">
        <f t="shared" si="18"/>
        <v>0</v>
      </c>
      <c r="AE39" s="9">
        <f t="shared" si="18"/>
        <v>0</v>
      </c>
      <c r="AF39" s="9">
        <f t="shared" si="18"/>
        <v>0</v>
      </c>
      <c r="AG39" s="9">
        <f t="shared" si="18"/>
        <v>0</v>
      </c>
      <c r="AH39" s="149">
        <f t="shared" si="19"/>
        <v>0</v>
      </c>
    </row>
    <row r="40" spans="1:34" ht="49.5" customHeight="1">
      <c r="A40" s="1"/>
      <c r="B40" s="199"/>
      <c r="C40" s="7">
        <v>3000</v>
      </c>
      <c r="D40" s="79" t="s">
        <v>19</v>
      </c>
      <c r="E40" s="80">
        <v>0</v>
      </c>
      <c r="F40" s="9">
        <v>0</v>
      </c>
      <c r="G40" s="9">
        <v>0</v>
      </c>
      <c r="H40" s="99">
        <v>0</v>
      </c>
      <c r="I40" s="149">
        <f t="shared" si="3"/>
        <v>0</v>
      </c>
      <c r="J40" s="80">
        <v>0</v>
      </c>
      <c r="K40" s="9">
        <v>0</v>
      </c>
      <c r="L40" s="9">
        <v>0</v>
      </c>
      <c r="M40" s="99">
        <v>0</v>
      </c>
      <c r="N40" s="149">
        <f t="shared" si="4"/>
        <v>0</v>
      </c>
      <c r="O40" s="80">
        <v>0</v>
      </c>
      <c r="P40" s="9">
        <v>0</v>
      </c>
      <c r="Q40" s="9">
        <v>0</v>
      </c>
      <c r="R40" s="99">
        <v>0</v>
      </c>
      <c r="S40" s="149">
        <f t="shared" si="5"/>
        <v>0</v>
      </c>
      <c r="T40" s="80">
        <v>0</v>
      </c>
      <c r="U40" s="9">
        <v>0</v>
      </c>
      <c r="V40" s="9">
        <v>0</v>
      </c>
      <c r="W40" s="99">
        <v>0</v>
      </c>
      <c r="X40" s="149">
        <f t="shared" si="6"/>
        <v>0</v>
      </c>
      <c r="Y40" s="80">
        <v>0</v>
      </c>
      <c r="Z40" s="9">
        <v>0</v>
      </c>
      <c r="AA40" s="9">
        <v>0</v>
      </c>
      <c r="AB40" s="99">
        <v>0</v>
      </c>
      <c r="AC40" s="149">
        <f t="shared" si="7"/>
        <v>0</v>
      </c>
      <c r="AD40" s="80">
        <f t="shared" si="18"/>
        <v>0</v>
      </c>
      <c r="AE40" s="9">
        <f t="shared" si="18"/>
        <v>0</v>
      </c>
      <c r="AF40" s="9">
        <f t="shared" si="18"/>
        <v>0</v>
      </c>
      <c r="AG40" s="9">
        <f t="shared" si="18"/>
        <v>0</v>
      </c>
      <c r="AH40" s="149">
        <f t="shared" si="19"/>
        <v>0</v>
      </c>
    </row>
    <row r="41" spans="1:34" ht="54.95" customHeight="1">
      <c r="A41" s="1"/>
      <c r="B41" s="199"/>
      <c r="C41" s="7">
        <v>4000</v>
      </c>
      <c r="D41" s="79" t="s">
        <v>20</v>
      </c>
      <c r="E41" s="80">
        <v>0</v>
      </c>
      <c r="F41" s="9">
        <v>0</v>
      </c>
      <c r="G41" s="9">
        <v>0</v>
      </c>
      <c r="H41" s="99">
        <v>0</v>
      </c>
      <c r="I41" s="149">
        <f t="shared" si="3"/>
        <v>0</v>
      </c>
      <c r="J41" s="80">
        <v>0</v>
      </c>
      <c r="K41" s="9">
        <v>0</v>
      </c>
      <c r="L41" s="9">
        <v>0</v>
      </c>
      <c r="M41" s="99">
        <v>0</v>
      </c>
      <c r="N41" s="149">
        <f t="shared" si="4"/>
        <v>0</v>
      </c>
      <c r="O41" s="80">
        <v>0</v>
      </c>
      <c r="P41" s="9">
        <v>0</v>
      </c>
      <c r="Q41" s="9">
        <v>0</v>
      </c>
      <c r="R41" s="99">
        <v>0</v>
      </c>
      <c r="S41" s="149">
        <f t="shared" si="5"/>
        <v>0</v>
      </c>
      <c r="T41" s="80">
        <v>0</v>
      </c>
      <c r="U41" s="9">
        <v>0</v>
      </c>
      <c r="V41" s="9">
        <v>0</v>
      </c>
      <c r="W41" s="99">
        <v>0</v>
      </c>
      <c r="X41" s="149">
        <f t="shared" si="6"/>
        <v>0</v>
      </c>
      <c r="Y41" s="80">
        <v>0</v>
      </c>
      <c r="Z41" s="9">
        <v>0</v>
      </c>
      <c r="AA41" s="9">
        <v>0</v>
      </c>
      <c r="AB41" s="99">
        <v>0</v>
      </c>
      <c r="AC41" s="149">
        <f t="shared" si="7"/>
        <v>0</v>
      </c>
      <c r="AD41" s="80">
        <f t="shared" si="18"/>
        <v>0</v>
      </c>
      <c r="AE41" s="9">
        <f t="shared" si="18"/>
        <v>0</v>
      </c>
      <c r="AF41" s="9">
        <f t="shared" si="18"/>
        <v>0</v>
      </c>
      <c r="AG41" s="9">
        <f t="shared" si="18"/>
        <v>0</v>
      </c>
      <c r="AH41" s="149">
        <f t="shared" si="19"/>
        <v>0</v>
      </c>
    </row>
    <row r="42" spans="1:34" ht="49.5" customHeight="1">
      <c r="A42" s="1"/>
      <c r="B42" s="199"/>
      <c r="C42" s="7">
        <v>5000</v>
      </c>
      <c r="D42" s="79" t="s">
        <v>21</v>
      </c>
      <c r="E42" s="80">
        <v>0</v>
      </c>
      <c r="F42" s="9">
        <v>0</v>
      </c>
      <c r="G42" s="9">
        <v>0</v>
      </c>
      <c r="H42" s="99">
        <v>0</v>
      </c>
      <c r="I42" s="149">
        <f t="shared" si="3"/>
        <v>0</v>
      </c>
      <c r="J42" s="80">
        <v>0</v>
      </c>
      <c r="K42" s="9">
        <v>0</v>
      </c>
      <c r="L42" s="9">
        <v>0</v>
      </c>
      <c r="M42" s="99">
        <v>0</v>
      </c>
      <c r="N42" s="149">
        <f t="shared" si="4"/>
        <v>0</v>
      </c>
      <c r="O42" s="80">
        <v>0</v>
      </c>
      <c r="P42" s="9">
        <v>0</v>
      </c>
      <c r="Q42" s="9">
        <v>0</v>
      </c>
      <c r="R42" s="99">
        <v>0</v>
      </c>
      <c r="S42" s="149">
        <f t="shared" si="5"/>
        <v>0</v>
      </c>
      <c r="T42" s="80">
        <v>0</v>
      </c>
      <c r="U42" s="9">
        <v>0</v>
      </c>
      <c r="V42" s="9">
        <v>0</v>
      </c>
      <c r="W42" s="99">
        <v>0</v>
      </c>
      <c r="X42" s="149">
        <f t="shared" si="6"/>
        <v>0</v>
      </c>
      <c r="Y42" s="80">
        <v>0</v>
      </c>
      <c r="Z42" s="9">
        <v>0</v>
      </c>
      <c r="AA42" s="9">
        <v>0</v>
      </c>
      <c r="AB42" s="99">
        <v>0</v>
      </c>
      <c r="AC42" s="149">
        <f t="shared" si="7"/>
        <v>0</v>
      </c>
      <c r="AD42" s="80">
        <f>E42-J42-O42-T42-Y42</f>
        <v>0</v>
      </c>
      <c r="AE42" s="9">
        <f t="shared" si="18"/>
        <v>0</v>
      </c>
      <c r="AF42" s="9">
        <f t="shared" si="18"/>
        <v>0</v>
      </c>
      <c r="AG42" s="9">
        <f t="shared" si="18"/>
        <v>0</v>
      </c>
      <c r="AH42" s="149">
        <f t="shared" si="19"/>
        <v>0</v>
      </c>
    </row>
    <row r="43" spans="1:34" ht="49.5" customHeight="1">
      <c r="A43" s="1"/>
      <c r="B43" s="200"/>
      <c r="C43" s="7">
        <v>6000</v>
      </c>
      <c r="D43" s="79" t="s">
        <v>22</v>
      </c>
      <c r="E43" s="80">
        <v>0</v>
      </c>
      <c r="F43" s="9">
        <v>0</v>
      </c>
      <c r="G43" s="9">
        <v>0</v>
      </c>
      <c r="H43" s="99">
        <v>0</v>
      </c>
      <c r="I43" s="149">
        <f t="shared" si="3"/>
        <v>0</v>
      </c>
      <c r="J43" s="80">
        <v>0</v>
      </c>
      <c r="K43" s="9">
        <v>0</v>
      </c>
      <c r="L43" s="9">
        <v>0</v>
      </c>
      <c r="M43" s="99">
        <v>0</v>
      </c>
      <c r="N43" s="149">
        <f t="shared" si="4"/>
        <v>0</v>
      </c>
      <c r="O43" s="80">
        <v>0</v>
      </c>
      <c r="P43" s="9">
        <v>0</v>
      </c>
      <c r="Q43" s="9">
        <v>0</v>
      </c>
      <c r="R43" s="99">
        <v>0</v>
      </c>
      <c r="S43" s="149">
        <f t="shared" si="5"/>
        <v>0</v>
      </c>
      <c r="T43" s="80">
        <v>0</v>
      </c>
      <c r="U43" s="9">
        <v>0</v>
      </c>
      <c r="V43" s="9">
        <v>0</v>
      </c>
      <c r="W43" s="99">
        <v>0</v>
      </c>
      <c r="X43" s="149">
        <f t="shared" si="6"/>
        <v>0</v>
      </c>
      <c r="Y43" s="80">
        <v>0</v>
      </c>
      <c r="Z43" s="9">
        <v>0</v>
      </c>
      <c r="AA43" s="9">
        <v>0</v>
      </c>
      <c r="AB43" s="99">
        <v>0</v>
      </c>
      <c r="AC43" s="149">
        <f t="shared" si="7"/>
        <v>0</v>
      </c>
      <c r="AD43" s="80">
        <f t="shared" si="18"/>
        <v>0</v>
      </c>
      <c r="AE43" s="9">
        <f t="shared" si="18"/>
        <v>0</v>
      </c>
      <c r="AF43" s="9">
        <f t="shared" si="18"/>
        <v>0</v>
      </c>
      <c r="AG43" s="9">
        <f t="shared" si="18"/>
        <v>0</v>
      </c>
      <c r="AH43" s="149">
        <f t="shared" si="19"/>
        <v>0</v>
      </c>
    </row>
    <row r="44" spans="1:34" ht="64.5" customHeight="1">
      <c r="A44" s="1"/>
      <c r="B44" s="198">
        <v>6</v>
      </c>
      <c r="C44" s="11"/>
      <c r="D44" s="144" t="s">
        <v>27</v>
      </c>
      <c r="E44" s="150">
        <f>+E45+E46+E47+E48+E49+E50</f>
        <v>6101861</v>
      </c>
      <c r="F44" s="6">
        <f t="shared" ref="F44:AH44" si="20">+F45+F46+F47+F48+F49+F50</f>
        <v>0</v>
      </c>
      <c r="G44" s="6">
        <f t="shared" si="20"/>
        <v>0</v>
      </c>
      <c r="H44" s="6">
        <f t="shared" si="20"/>
        <v>0</v>
      </c>
      <c r="I44" s="151">
        <f t="shared" si="20"/>
        <v>6101861</v>
      </c>
      <c r="J44" s="150">
        <f t="shared" si="20"/>
        <v>0</v>
      </c>
      <c r="K44" s="6">
        <f t="shared" si="20"/>
        <v>0</v>
      </c>
      <c r="L44" s="6">
        <f t="shared" si="20"/>
        <v>0</v>
      </c>
      <c r="M44" s="6">
        <f t="shared" si="20"/>
        <v>0</v>
      </c>
      <c r="N44" s="151">
        <f t="shared" si="20"/>
        <v>0</v>
      </c>
      <c r="O44" s="150">
        <f t="shared" si="20"/>
        <v>0</v>
      </c>
      <c r="P44" s="6">
        <f t="shared" si="20"/>
        <v>0</v>
      </c>
      <c r="Q44" s="6">
        <f t="shared" si="20"/>
        <v>0</v>
      </c>
      <c r="R44" s="6">
        <f t="shared" si="20"/>
        <v>0</v>
      </c>
      <c r="S44" s="151">
        <f t="shared" si="20"/>
        <v>0</v>
      </c>
      <c r="T44" s="150">
        <f t="shared" si="20"/>
        <v>6101861</v>
      </c>
      <c r="U44" s="6">
        <f t="shared" si="20"/>
        <v>0</v>
      </c>
      <c r="V44" s="6">
        <f t="shared" si="20"/>
        <v>0</v>
      </c>
      <c r="W44" s="6">
        <f t="shared" si="20"/>
        <v>0</v>
      </c>
      <c r="X44" s="151">
        <f t="shared" si="20"/>
        <v>6101861</v>
      </c>
      <c r="Y44" s="150">
        <f t="shared" si="20"/>
        <v>0</v>
      </c>
      <c r="Z44" s="6">
        <f t="shared" si="20"/>
        <v>0</v>
      </c>
      <c r="AA44" s="6">
        <f t="shared" si="20"/>
        <v>0</v>
      </c>
      <c r="AB44" s="6">
        <f t="shared" si="20"/>
        <v>0</v>
      </c>
      <c r="AC44" s="151">
        <f t="shared" si="20"/>
        <v>0</v>
      </c>
      <c r="AD44" s="150">
        <f t="shared" si="20"/>
        <v>0</v>
      </c>
      <c r="AE44" s="6">
        <f t="shared" si="20"/>
        <v>0</v>
      </c>
      <c r="AF44" s="6">
        <f t="shared" si="20"/>
        <v>0</v>
      </c>
      <c r="AG44" s="6">
        <f t="shared" si="20"/>
        <v>0</v>
      </c>
      <c r="AH44" s="151">
        <f t="shared" si="20"/>
        <v>0</v>
      </c>
    </row>
    <row r="45" spans="1:34" ht="49.5" customHeight="1">
      <c r="A45" s="1"/>
      <c r="B45" s="199"/>
      <c r="C45" s="7">
        <v>1000</v>
      </c>
      <c r="D45" s="79" t="s">
        <v>17</v>
      </c>
      <c r="E45" s="80">
        <v>0</v>
      </c>
      <c r="F45" s="9">
        <v>0</v>
      </c>
      <c r="G45" s="9">
        <v>0</v>
      </c>
      <c r="H45" s="99">
        <v>0</v>
      </c>
      <c r="I45" s="149">
        <f t="shared" si="3"/>
        <v>0</v>
      </c>
      <c r="J45" s="80">
        <v>0</v>
      </c>
      <c r="K45" s="9">
        <v>0</v>
      </c>
      <c r="L45" s="9">
        <v>0</v>
      </c>
      <c r="M45" s="99">
        <v>0</v>
      </c>
      <c r="N45" s="149">
        <f t="shared" si="4"/>
        <v>0</v>
      </c>
      <c r="O45" s="80">
        <v>0</v>
      </c>
      <c r="P45" s="9">
        <v>0</v>
      </c>
      <c r="Q45" s="9">
        <v>0</v>
      </c>
      <c r="R45" s="99">
        <v>0</v>
      </c>
      <c r="S45" s="149">
        <f t="shared" si="5"/>
        <v>0</v>
      </c>
      <c r="T45" s="80">
        <v>0</v>
      </c>
      <c r="U45" s="9">
        <v>0</v>
      </c>
      <c r="V45" s="9">
        <v>0</v>
      </c>
      <c r="W45" s="99">
        <v>0</v>
      </c>
      <c r="X45" s="149">
        <f t="shared" si="6"/>
        <v>0</v>
      </c>
      <c r="Y45" s="80">
        <v>0</v>
      </c>
      <c r="Z45" s="9">
        <v>0</v>
      </c>
      <c r="AA45" s="9">
        <v>0</v>
      </c>
      <c r="AB45" s="99">
        <v>0</v>
      </c>
      <c r="AC45" s="149">
        <f t="shared" si="7"/>
        <v>0</v>
      </c>
      <c r="AD45" s="80">
        <f t="shared" ref="AD45:AG50" si="21">E45-J45-O45-T45-Y45</f>
        <v>0</v>
      </c>
      <c r="AE45" s="9">
        <f t="shared" si="21"/>
        <v>0</v>
      </c>
      <c r="AF45" s="9">
        <f t="shared" si="21"/>
        <v>0</v>
      </c>
      <c r="AG45" s="9">
        <f t="shared" si="21"/>
        <v>0</v>
      </c>
      <c r="AH45" s="149">
        <f t="shared" ref="AH45:AH50" si="22">+AD45+AE45+AF45+AG45</f>
        <v>0</v>
      </c>
    </row>
    <row r="46" spans="1:34" ht="49.5" customHeight="1">
      <c r="A46" s="1"/>
      <c r="B46" s="199"/>
      <c r="C46" s="7">
        <v>2000</v>
      </c>
      <c r="D46" s="79" t="s">
        <v>18</v>
      </c>
      <c r="E46" s="80">
        <v>0</v>
      </c>
      <c r="F46" s="9">
        <v>0</v>
      </c>
      <c r="G46" s="9">
        <v>0</v>
      </c>
      <c r="H46" s="99">
        <v>0</v>
      </c>
      <c r="I46" s="149">
        <f t="shared" si="3"/>
        <v>0</v>
      </c>
      <c r="J46" s="80">
        <v>0</v>
      </c>
      <c r="K46" s="9">
        <v>0</v>
      </c>
      <c r="L46" s="9">
        <v>0</v>
      </c>
      <c r="M46" s="99">
        <v>0</v>
      </c>
      <c r="N46" s="149">
        <f t="shared" si="4"/>
        <v>0</v>
      </c>
      <c r="O46" s="80">
        <v>0</v>
      </c>
      <c r="P46" s="9">
        <v>0</v>
      </c>
      <c r="Q46" s="9">
        <v>0</v>
      </c>
      <c r="R46" s="99">
        <v>0</v>
      </c>
      <c r="S46" s="149">
        <f t="shared" si="5"/>
        <v>0</v>
      </c>
      <c r="T46" s="80">
        <v>0</v>
      </c>
      <c r="U46" s="9">
        <v>0</v>
      </c>
      <c r="V46" s="9">
        <v>0</v>
      </c>
      <c r="W46" s="99">
        <v>0</v>
      </c>
      <c r="X46" s="149">
        <f t="shared" si="6"/>
        <v>0</v>
      </c>
      <c r="Y46" s="80">
        <v>0</v>
      </c>
      <c r="Z46" s="9">
        <v>0</v>
      </c>
      <c r="AA46" s="9">
        <v>0</v>
      </c>
      <c r="AB46" s="99">
        <v>0</v>
      </c>
      <c r="AC46" s="149">
        <f t="shared" si="7"/>
        <v>0</v>
      </c>
      <c r="AD46" s="80">
        <f t="shared" si="21"/>
        <v>0</v>
      </c>
      <c r="AE46" s="9">
        <f t="shared" si="21"/>
        <v>0</v>
      </c>
      <c r="AF46" s="9">
        <f t="shared" si="21"/>
        <v>0</v>
      </c>
      <c r="AG46" s="9">
        <f t="shared" si="21"/>
        <v>0</v>
      </c>
      <c r="AH46" s="149">
        <f t="shared" si="22"/>
        <v>0</v>
      </c>
    </row>
    <row r="47" spans="1:34" ht="49.5" customHeight="1">
      <c r="A47" s="1"/>
      <c r="B47" s="199"/>
      <c r="C47" s="7">
        <v>3000</v>
      </c>
      <c r="D47" s="79" t="s">
        <v>19</v>
      </c>
      <c r="E47" s="80">
        <v>0</v>
      </c>
      <c r="F47" s="9">
        <v>0</v>
      </c>
      <c r="G47" s="9">
        <v>0</v>
      </c>
      <c r="H47" s="99">
        <v>0</v>
      </c>
      <c r="I47" s="149">
        <f t="shared" si="3"/>
        <v>0</v>
      </c>
      <c r="J47" s="80">
        <v>0</v>
      </c>
      <c r="K47" s="9">
        <v>0</v>
      </c>
      <c r="L47" s="9">
        <v>0</v>
      </c>
      <c r="M47" s="99">
        <v>0</v>
      </c>
      <c r="N47" s="149">
        <f t="shared" si="4"/>
        <v>0</v>
      </c>
      <c r="O47" s="80">
        <v>0</v>
      </c>
      <c r="P47" s="9">
        <v>0</v>
      </c>
      <c r="Q47" s="9">
        <v>0</v>
      </c>
      <c r="R47" s="99">
        <v>0</v>
      </c>
      <c r="S47" s="149">
        <f t="shared" si="5"/>
        <v>0</v>
      </c>
      <c r="T47" s="80">
        <v>0</v>
      </c>
      <c r="U47" s="9">
        <v>0</v>
      </c>
      <c r="V47" s="9">
        <v>0</v>
      </c>
      <c r="W47" s="99">
        <v>0</v>
      </c>
      <c r="X47" s="149">
        <f t="shared" si="6"/>
        <v>0</v>
      </c>
      <c r="Y47" s="80">
        <v>0</v>
      </c>
      <c r="Z47" s="9">
        <v>0</v>
      </c>
      <c r="AA47" s="9">
        <v>0</v>
      </c>
      <c r="AB47" s="99">
        <v>0</v>
      </c>
      <c r="AC47" s="149">
        <f t="shared" si="7"/>
        <v>0</v>
      </c>
      <c r="AD47" s="80">
        <f t="shared" si="21"/>
        <v>0</v>
      </c>
      <c r="AE47" s="9">
        <f t="shared" si="21"/>
        <v>0</v>
      </c>
      <c r="AF47" s="9">
        <f t="shared" si="21"/>
        <v>0</v>
      </c>
      <c r="AG47" s="9">
        <f t="shared" si="21"/>
        <v>0</v>
      </c>
      <c r="AH47" s="149">
        <f t="shared" si="22"/>
        <v>0</v>
      </c>
    </row>
    <row r="48" spans="1:34" ht="54.95" customHeight="1">
      <c r="A48" s="1"/>
      <c r="B48" s="199"/>
      <c r="C48" s="7">
        <v>4000</v>
      </c>
      <c r="D48" s="79" t="s">
        <v>20</v>
      </c>
      <c r="E48" s="80">
        <v>0</v>
      </c>
      <c r="F48" s="9">
        <v>0</v>
      </c>
      <c r="G48" s="9">
        <v>0</v>
      </c>
      <c r="H48" s="99">
        <v>0</v>
      </c>
      <c r="I48" s="149">
        <f t="shared" si="3"/>
        <v>0</v>
      </c>
      <c r="J48" s="80">
        <v>0</v>
      </c>
      <c r="K48" s="9">
        <v>0</v>
      </c>
      <c r="L48" s="9">
        <v>0</v>
      </c>
      <c r="M48" s="99">
        <v>0</v>
      </c>
      <c r="N48" s="149">
        <f t="shared" si="4"/>
        <v>0</v>
      </c>
      <c r="O48" s="80">
        <v>0</v>
      </c>
      <c r="P48" s="9">
        <v>0</v>
      </c>
      <c r="Q48" s="9">
        <v>0</v>
      </c>
      <c r="R48" s="99">
        <v>0</v>
      </c>
      <c r="S48" s="149">
        <f t="shared" si="5"/>
        <v>0</v>
      </c>
      <c r="T48" s="80">
        <v>0</v>
      </c>
      <c r="U48" s="9">
        <v>0</v>
      </c>
      <c r="V48" s="9">
        <v>0</v>
      </c>
      <c r="W48" s="99">
        <v>0</v>
      </c>
      <c r="X48" s="149">
        <f t="shared" si="6"/>
        <v>0</v>
      </c>
      <c r="Y48" s="80">
        <v>0</v>
      </c>
      <c r="Z48" s="9">
        <v>0</v>
      </c>
      <c r="AA48" s="9">
        <v>0</v>
      </c>
      <c r="AB48" s="99">
        <v>0</v>
      </c>
      <c r="AC48" s="149">
        <f t="shared" si="7"/>
        <v>0</v>
      </c>
      <c r="AD48" s="80">
        <f t="shared" si="21"/>
        <v>0</v>
      </c>
      <c r="AE48" s="9">
        <f t="shared" si="21"/>
        <v>0</v>
      </c>
      <c r="AF48" s="9">
        <f t="shared" si="21"/>
        <v>0</v>
      </c>
      <c r="AG48" s="9">
        <f t="shared" si="21"/>
        <v>0</v>
      </c>
      <c r="AH48" s="149">
        <f t="shared" si="22"/>
        <v>0</v>
      </c>
    </row>
    <row r="49" spans="1:34" ht="49.5" customHeight="1">
      <c r="A49" s="1"/>
      <c r="B49" s="199"/>
      <c r="C49" s="7">
        <v>5000</v>
      </c>
      <c r="D49" s="79" t="s">
        <v>21</v>
      </c>
      <c r="E49" s="80">
        <v>6101861</v>
      </c>
      <c r="F49" s="9">
        <v>0</v>
      </c>
      <c r="G49" s="9">
        <v>0</v>
      </c>
      <c r="H49" s="99">
        <v>0</v>
      </c>
      <c r="I49" s="149">
        <f t="shared" si="3"/>
        <v>6101861</v>
      </c>
      <c r="J49" s="80">
        <v>0</v>
      </c>
      <c r="K49" s="9">
        <v>0</v>
      </c>
      <c r="L49" s="9">
        <v>0</v>
      </c>
      <c r="M49" s="99">
        <v>0</v>
      </c>
      <c r="N49" s="149">
        <f t="shared" si="4"/>
        <v>0</v>
      </c>
      <c r="O49" s="80">
        <v>0</v>
      </c>
      <c r="P49" s="9">
        <v>0</v>
      </c>
      <c r="Q49" s="9">
        <v>0</v>
      </c>
      <c r="R49" s="99">
        <v>0</v>
      </c>
      <c r="S49" s="149">
        <f t="shared" si="5"/>
        <v>0</v>
      </c>
      <c r="T49" s="80">
        <v>6101861</v>
      </c>
      <c r="U49" s="9">
        <v>0</v>
      </c>
      <c r="V49" s="9">
        <v>0</v>
      </c>
      <c r="W49" s="99">
        <v>0</v>
      </c>
      <c r="X49" s="149">
        <f t="shared" si="6"/>
        <v>6101861</v>
      </c>
      <c r="Y49" s="80">
        <v>0</v>
      </c>
      <c r="Z49" s="9">
        <v>0</v>
      </c>
      <c r="AA49" s="9">
        <v>0</v>
      </c>
      <c r="AB49" s="99">
        <v>0</v>
      </c>
      <c r="AC49" s="149">
        <f t="shared" si="7"/>
        <v>0</v>
      </c>
      <c r="AD49" s="80">
        <f>E49-J49-O49-T49-Y49</f>
        <v>0</v>
      </c>
      <c r="AE49" s="9">
        <f t="shared" si="21"/>
        <v>0</v>
      </c>
      <c r="AF49" s="9">
        <f t="shared" si="21"/>
        <v>0</v>
      </c>
      <c r="AG49" s="9">
        <f t="shared" si="21"/>
        <v>0</v>
      </c>
      <c r="AH49" s="149">
        <f t="shared" si="22"/>
        <v>0</v>
      </c>
    </row>
    <row r="50" spans="1:34" ht="49.5" customHeight="1">
      <c r="A50" s="1"/>
      <c r="B50" s="200"/>
      <c r="C50" s="7">
        <v>6000</v>
      </c>
      <c r="D50" s="79" t="s">
        <v>22</v>
      </c>
      <c r="E50" s="80">
        <v>0</v>
      </c>
      <c r="F50" s="9">
        <v>0</v>
      </c>
      <c r="G50" s="9">
        <v>0</v>
      </c>
      <c r="H50" s="99">
        <v>0</v>
      </c>
      <c r="I50" s="149">
        <f t="shared" si="3"/>
        <v>0</v>
      </c>
      <c r="J50" s="80">
        <v>0</v>
      </c>
      <c r="K50" s="9">
        <v>0</v>
      </c>
      <c r="L50" s="9">
        <v>0</v>
      </c>
      <c r="M50" s="99">
        <v>0</v>
      </c>
      <c r="N50" s="149">
        <f t="shared" si="4"/>
        <v>0</v>
      </c>
      <c r="O50" s="80">
        <v>0</v>
      </c>
      <c r="P50" s="9">
        <v>0</v>
      </c>
      <c r="Q50" s="9">
        <v>0</v>
      </c>
      <c r="R50" s="99">
        <v>0</v>
      </c>
      <c r="S50" s="149">
        <f t="shared" si="5"/>
        <v>0</v>
      </c>
      <c r="T50" s="80">
        <v>0</v>
      </c>
      <c r="U50" s="9">
        <v>0</v>
      </c>
      <c r="V50" s="9">
        <v>0</v>
      </c>
      <c r="W50" s="99">
        <v>0</v>
      </c>
      <c r="X50" s="149">
        <f t="shared" si="6"/>
        <v>0</v>
      </c>
      <c r="Y50" s="80">
        <v>0</v>
      </c>
      <c r="Z50" s="9">
        <v>0</v>
      </c>
      <c r="AA50" s="9">
        <v>0</v>
      </c>
      <c r="AB50" s="99">
        <v>0</v>
      </c>
      <c r="AC50" s="149">
        <f t="shared" si="7"/>
        <v>0</v>
      </c>
      <c r="AD50" s="80">
        <f t="shared" si="21"/>
        <v>0</v>
      </c>
      <c r="AE50" s="9">
        <f t="shared" si="21"/>
        <v>0</v>
      </c>
      <c r="AF50" s="9">
        <f t="shared" si="21"/>
        <v>0</v>
      </c>
      <c r="AG50" s="9">
        <f t="shared" si="21"/>
        <v>0</v>
      </c>
      <c r="AH50" s="149">
        <f t="shared" si="22"/>
        <v>0</v>
      </c>
    </row>
    <row r="51" spans="1:34" ht="64.5" customHeight="1">
      <c r="A51" s="1"/>
      <c r="B51" s="198">
        <v>7</v>
      </c>
      <c r="C51" s="11"/>
      <c r="D51" s="152" t="s">
        <v>28</v>
      </c>
      <c r="E51" s="150">
        <f>+E52+E53+E54+E55+E56+E57</f>
        <v>532440</v>
      </c>
      <c r="F51" s="6">
        <f t="shared" ref="F51:AH51" si="23">+F52+F53+F54+F55+F56+F57</f>
        <v>0</v>
      </c>
      <c r="G51" s="6">
        <f t="shared" si="23"/>
        <v>471800</v>
      </c>
      <c r="H51" s="6">
        <f t="shared" si="23"/>
        <v>0</v>
      </c>
      <c r="I51" s="151">
        <f t="shared" si="23"/>
        <v>1004240</v>
      </c>
      <c r="J51" s="150">
        <f t="shared" si="23"/>
        <v>0</v>
      </c>
      <c r="K51" s="6">
        <f t="shared" si="23"/>
        <v>0</v>
      </c>
      <c r="L51" s="6">
        <f t="shared" si="23"/>
        <v>0</v>
      </c>
      <c r="M51" s="6">
        <f t="shared" si="23"/>
        <v>0</v>
      </c>
      <c r="N51" s="151">
        <f t="shared" si="23"/>
        <v>0</v>
      </c>
      <c r="O51" s="150">
        <f t="shared" si="23"/>
        <v>0</v>
      </c>
      <c r="P51" s="6">
        <f t="shared" si="23"/>
        <v>0</v>
      </c>
      <c r="Q51" s="6">
        <f t="shared" si="23"/>
        <v>0</v>
      </c>
      <c r="R51" s="6">
        <f t="shared" si="23"/>
        <v>0</v>
      </c>
      <c r="S51" s="151">
        <f t="shared" si="23"/>
        <v>0</v>
      </c>
      <c r="T51" s="150">
        <f t="shared" si="23"/>
        <v>464580</v>
      </c>
      <c r="U51" s="6">
        <f t="shared" si="23"/>
        <v>0</v>
      </c>
      <c r="V51" s="6">
        <f t="shared" si="23"/>
        <v>471800</v>
      </c>
      <c r="W51" s="6">
        <f t="shared" si="23"/>
        <v>0</v>
      </c>
      <c r="X51" s="151">
        <f t="shared" si="23"/>
        <v>936380</v>
      </c>
      <c r="Y51" s="150">
        <f t="shared" si="23"/>
        <v>0</v>
      </c>
      <c r="Z51" s="6">
        <f t="shared" si="23"/>
        <v>0</v>
      </c>
      <c r="AA51" s="6">
        <f t="shared" si="23"/>
        <v>0</v>
      </c>
      <c r="AB51" s="6">
        <f t="shared" si="23"/>
        <v>0</v>
      </c>
      <c r="AC51" s="151">
        <f t="shared" si="23"/>
        <v>0</v>
      </c>
      <c r="AD51" s="150">
        <f t="shared" si="23"/>
        <v>67860</v>
      </c>
      <c r="AE51" s="6">
        <f t="shared" si="23"/>
        <v>0</v>
      </c>
      <c r="AF51" s="6">
        <f t="shared" si="23"/>
        <v>0</v>
      </c>
      <c r="AG51" s="6">
        <f t="shared" si="23"/>
        <v>0</v>
      </c>
      <c r="AH51" s="151">
        <f t="shared" si="23"/>
        <v>67860</v>
      </c>
    </row>
    <row r="52" spans="1:34" s="139" customFormat="1" ht="49.5" customHeight="1">
      <c r="A52" s="136"/>
      <c r="B52" s="199"/>
      <c r="C52" s="7">
        <v>1000</v>
      </c>
      <c r="D52" s="79" t="s">
        <v>17</v>
      </c>
      <c r="E52" s="80">
        <v>0</v>
      </c>
      <c r="F52" s="9">
        <v>0</v>
      </c>
      <c r="G52" s="9">
        <v>0</v>
      </c>
      <c r="H52" s="99">
        <v>0</v>
      </c>
      <c r="I52" s="149">
        <f t="shared" si="3"/>
        <v>0</v>
      </c>
      <c r="J52" s="80">
        <v>0</v>
      </c>
      <c r="K52" s="9">
        <v>0</v>
      </c>
      <c r="L52" s="9">
        <v>0</v>
      </c>
      <c r="M52" s="99">
        <v>0</v>
      </c>
      <c r="N52" s="149">
        <f t="shared" si="4"/>
        <v>0</v>
      </c>
      <c r="O52" s="80">
        <v>0</v>
      </c>
      <c r="P52" s="9">
        <v>0</v>
      </c>
      <c r="Q52" s="9">
        <v>0</v>
      </c>
      <c r="R52" s="99">
        <v>0</v>
      </c>
      <c r="S52" s="149">
        <f t="shared" si="5"/>
        <v>0</v>
      </c>
      <c r="T52" s="80">
        <v>0</v>
      </c>
      <c r="U52" s="9">
        <v>0</v>
      </c>
      <c r="V52" s="9">
        <v>0</v>
      </c>
      <c r="W52" s="99">
        <v>0</v>
      </c>
      <c r="X52" s="149">
        <f t="shared" si="6"/>
        <v>0</v>
      </c>
      <c r="Y52" s="80">
        <v>0</v>
      </c>
      <c r="Z52" s="9">
        <v>0</v>
      </c>
      <c r="AA52" s="9">
        <v>0</v>
      </c>
      <c r="AB52" s="99">
        <v>0</v>
      </c>
      <c r="AC52" s="149">
        <f t="shared" si="7"/>
        <v>0</v>
      </c>
      <c r="AD52" s="80">
        <f t="shared" ref="AD52:AG57" si="24">E52-J52-O52-T52-Y52</f>
        <v>0</v>
      </c>
      <c r="AE52" s="9">
        <f t="shared" si="24"/>
        <v>0</v>
      </c>
      <c r="AF52" s="9">
        <f t="shared" si="24"/>
        <v>0</v>
      </c>
      <c r="AG52" s="9">
        <f t="shared" si="24"/>
        <v>0</v>
      </c>
      <c r="AH52" s="149">
        <f t="shared" ref="AH52:AH57" si="25">+AD52+AE52+AF52+AG52</f>
        <v>0</v>
      </c>
    </row>
    <row r="53" spans="1:34" s="139" customFormat="1" ht="49.5" customHeight="1">
      <c r="A53" s="136"/>
      <c r="B53" s="199"/>
      <c r="C53" s="7">
        <v>2000</v>
      </c>
      <c r="D53" s="79" t="s">
        <v>18</v>
      </c>
      <c r="E53" s="80">
        <v>0</v>
      </c>
      <c r="F53" s="9">
        <v>0</v>
      </c>
      <c r="G53" s="9">
        <v>0</v>
      </c>
      <c r="H53" s="99">
        <v>0</v>
      </c>
      <c r="I53" s="149">
        <f t="shared" si="3"/>
        <v>0</v>
      </c>
      <c r="J53" s="80">
        <v>0</v>
      </c>
      <c r="K53" s="9">
        <v>0</v>
      </c>
      <c r="L53" s="9">
        <v>0</v>
      </c>
      <c r="M53" s="99">
        <v>0</v>
      </c>
      <c r="N53" s="149">
        <f t="shared" si="4"/>
        <v>0</v>
      </c>
      <c r="O53" s="80">
        <v>0</v>
      </c>
      <c r="P53" s="9">
        <v>0</v>
      </c>
      <c r="Q53" s="9">
        <v>0</v>
      </c>
      <c r="R53" s="99">
        <v>0</v>
      </c>
      <c r="S53" s="149">
        <f t="shared" si="5"/>
        <v>0</v>
      </c>
      <c r="T53" s="80">
        <v>0</v>
      </c>
      <c r="U53" s="9">
        <v>0</v>
      </c>
      <c r="V53" s="9">
        <v>0</v>
      </c>
      <c r="W53" s="99">
        <v>0</v>
      </c>
      <c r="X53" s="149">
        <f t="shared" si="6"/>
        <v>0</v>
      </c>
      <c r="Y53" s="80">
        <v>0</v>
      </c>
      <c r="Z53" s="9">
        <v>0</v>
      </c>
      <c r="AA53" s="9">
        <v>0</v>
      </c>
      <c r="AB53" s="99">
        <v>0</v>
      </c>
      <c r="AC53" s="149">
        <f t="shared" si="7"/>
        <v>0</v>
      </c>
      <c r="AD53" s="80">
        <f t="shared" si="24"/>
        <v>0</v>
      </c>
      <c r="AE53" s="9">
        <f t="shared" si="24"/>
        <v>0</v>
      </c>
      <c r="AF53" s="9">
        <f t="shared" si="24"/>
        <v>0</v>
      </c>
      <c r="AG53" s="9">
        <f t="shared" si="24"/>
        <v>0</v>
      </c>
      <c r="AH53" s="149">
        <f t="shared" si="25"/>
        <v>0</v>
      </c>
    </row>
    <row r="54" spans="1:34" s="139" customFormat="1" ht="49.5" customHeight="1">
      <c r="A54" s="136"/>
      <c r="B54" s="199"/>
      <c r="C54" s="7">
        <v>3000</v>
      </c>
      <c r="D54" s="79" t="s">
        <v>19</v>
      </c>
      <c r="E54" s="80">
        <v>532440</v>
      </c>
      <c r="F54" s="9">
        <v>0</v>
      </c>
      <c r="G54" s="9">
        <v>0</v>
      </c>
      <c r="H54" s="99">
        <v>0</v>
      </c>
      <c r="I54" s="149">
        <f t="shared" si="3"/>
        <v>532440</v>
      </c>
      <c r="J54" s="80">
        <v>0</v>
      </c>
      <c r="K54" s="9">
        <v>0</v>
      </c>
      <c r="L54" s="9">
        <v>0</v>
      </c>
      <c r="M54" s="99">
        <v>0</v>
      </c>
      <c r="N54" s="149">
        <f t="shared" si="4"/>
        <v>0</v>
      </c>
      <c r="O54" s="80">
        <v>0</v>
      </c>
      <c r="P54" s="9">
        <v>0</v>
      </c>
      <c r="Q54" s="9">
        <v>0</v>
      </c>
      <c r="R54" s="99">
        <v>0</v>
      </c>
      <c r="S54" s="149">
        <f t="shared" si="5"/>
        <v>0</v>
      </c>
      <c r="T54" s="80">
        <v>464580</v>
      </c>
      <c r="U54" s="9">
        <v>0</v>
      </c>
      <c r="V54" s="9">
        <v>0</v>
      </c>
      <c r="W54" s="99">
        <v>0</v>
      </c>
      <c r="X54" s="149">
        <f t="shared" si="6"/>
        <v>464580</v>
      </c>
      <c r="Y54" s="80">
        <v>0</v>
      </c>
      <c r="Z54" s="9">
        <v>0</v>
      </c>
      <c r="AA54" s="9">
        <v>0</v>
      </c>
      <c r="AB54" s="99">
        <v>0</v>
      </c>
      <c r="AC54" s="149">
        <f t="shared" si="7"/>
        <v>0</v>
      </c>
      <c r="AD54" s="80">
        <f t="shared" si="24"/>
        <v>67860</v>
      </c>
      <c r="AE54" s="9">
        <f t="shared" si="24"/>
        <v>0</v>
      </c>
      <c r="AF54" s="9">
        <f t="shared" si="24"/>
        <v>0</v>
      </c>
      <c r="AG54" s="9">
        <f t="shared" si="24"/>
        <v>0</v>
      </c>
      <c r="AH54" s="149">
        <f t="shared" si="25"/>
        <v>67860</v>
      </c>
    </row>
    <row r="55" spans="1:34" s="139" customFormat="1" ht="54.95" customHeight="1">
      <c r="A55" s="136"/>
      <c r="B55" s="199"/>
      <c r="C55" s="7">
        <v>4000</v>
      </c>
      <c r="D55" s="79" t="s">
        <v>20</v>
      </c>
      <c r="E55" s="80">
        <v>0</v>
      </c>
      <c r="F55" s="9">
        <v>0</v>
      </c>
      <c r="G55" s="9">
        <v>0</v>
      </c>
      <c r="H55" s="99">
        <v>0</v>
      </c>
      <c r="I55" s="149">
        <f t="shared" si="3"/>
        <v>0</v>
      </c>
      <c r="J55" s="80">
        <v>0</v>
      </c>
      <c r="K55" s="9">
        <v>0</v>
      </c>
      <c r="L55" s="9">
        <v>0</v>
      </c>
      <c r="M55" s="99">
        <v>0</v>
      </c>
      <c r="N55" s="149">
        <f t="shared" si="4"/>
        <v>0</v>
      </c>
      <c r="O55" s="80">
        <v>0</v>
      </c>
      <c r="P55" s="9">
        <v>0</v>
      </c>
      <c r="Q55" s="9">
        <v>0</v>
      </c>
      <c r="R55" s="99">
        <v>0</v>
      </c>
      <c r="S55" s="149">
        <f t="shared" si="5"/>
        <v>0</v>
      </c>
      <c r="T55" s="80">
        <v>0</v>
      </c>
      <c r="U55" s="9">
        <v>0</v>
      </c>
      <c r="V55" s="9">
        <v>0</v>
      </c>
      <c r="W55" s="99">
        <v>0</v>
      </c>
      <c r="X55" s="149">
        <f t="shared" si="6"/>
        <v>0</v>
      </c>
      <c r="Y55" s="80">
        <v>0</v>
      </c>
      <c r="Z55" s="9">
        <v>0</v>
      </c>
      <c r="AA55" s="9">
        <v>0</v>
      </c>
      <c r="AB55" s="99">
        <v>0</v>
      </c>
      <c r="AC55" s="149">
        <f t="shared" si="7"/>
        <v>0</v>
      </c>
      <c r="AD55" s="80">
        <f t="shared" si="24"/>
        <v>0</v>
      </c>
      <c r="AE55" s="9">
        <f t="shared" si="24"/>
        <v>0</v>
      </c>
      <c r="AF55" s="9">
        <f t="shared" si="24"/>
        <v>0</v>
      </c>
      <c r="AG55" s="9">
        <f t="shared" si="24"/>
        <v>0</v>
      </c>
      <c r="AH55" s="149">
        <f t="shared" si="25"/>
        <v>0</v>
      </c>
    </row>
    <row r="56" spans="1:34" s="139" customFormat="1" ht="49.5" customHeight="1">
      <c r="A56" s="136"/>
      <c r="B56" s="199"/>
      <c r="C56" s="7">
        <v>5000</v>
      </c>
      <c r="D56" s="79" t="s">
        <v>21</v>
      </c>
      <c r="E56" s="80">
        <v>0</v>
      </c>
      <c r="F56" s="9">
        <v>0</v>
      </c>
      <c r="G56" s="9">
        <v>471800</v>
      </c>
      <c r="H56" s="99">
        <v>0</v>
      </c>
      <c r="I56" s="149">
        <f t="shared" si="3"/>
        <v>471800</v>
      </c>
      <c r="J56" s="80">
        <v>0</v>
      </c>
      <c r="K56" s="9">
        <v>0</v>
      </c>
      <c r="L56" s="9">
        <v>0</v>
      </c>
      <c r="M56" s="99">
        <v>0</v>
      </c>
      <c r="N56" s="149">
        <f t="shared" si="4"/>
        <v>0</v>
      </c>
      <c r="O56" s="80">
        <v>0</v>
      </c>
      <c r="P56" s="9">
        <v>0</v>
      </c>
      <c r="Q56" s="9">
        <v>0</v>
      </c>
      <c r="R56" s="99">
        <v>0</v>
      </c>
      <c r="S56" s="149">
        <f t="shared" si="5"/>
        <v>0</v>
      </c>
      <c r="T56" s="80">
        <v>0</v>
      </c>
      <c r="U56" s="9">
        <v>0</v>
      </c>
      <c r="V56" s="9">
        <v>471800</v>
      </c>
      <c r="W56" s="99">
        <v>0</v>
      </c>
      <c r="X56" s="149">
        <f t="shared" si="6"/>
        <v>471800</v>
      </c>
      <c r="Y56" s="80">
        <v>0</v>
      </c>
      <c r="Z56" s="9">
        <v>0</v>
      </c>
      <c r="AA56" s="9">
        <v>0</v>
      </c>
      <c r="AB56" s="99">
        <v>0</v>
      </c>
      <c r="AC56" s="149">
        <f t="shared" si="7"/>
        <v>0</v>
      </c>
      <c r="AD56" s="80">
        <f>E56-J56-O56-T56-Y56</f>
        <v>0</v>
      </c>
      <c r="AE56" s="9">
        <f t="shared" si="24"/>
        <v>0</v>
      </c>
      <c r="AF56" s="9">
        <f t="shared" si="24"/>
        <v>0</v>
      </c>
      <c r="AG56" s="9">
        <f t="shared" si="24"/>
        <v>0</v>
      </c>
      <c r="AH56" s="149">
        <f t="shared" si="25"/>
        <v>0</v>
      </c>
    </row>
    <row r="57" spans="1:34" s="139" customFormat="1" ht="49.5" customHeight="1">
      <c r="A57" s="136"/>
      <c r="B57" s="200"/>
      <c r="C57" s="7">
        <v>6000</v>
      </c>
      <c r="D57" s="79" t="s">
        <v>22</v>
      </c>
      <c r="E57" s="80">
        <v>0</v>
      </c>
      <c r="F57" s="9">
        <v>0</v>
      </c>
      <c r="G57" s="9">
        <v>0</v>
      </c>
      <c r="H57" s="99">
        <v>0</v>
      </c>
      <c r="I57" s="149">
        <f t="shared" si="3"/>
        <v>0</v>
      </c>
      <c r="J57" s="80">
        <v>0</v>
      </c>
      <c r="K57" s="9">
        <v>0</v>
      </c>
      <c r="L57" s="9">
        <v>0</v>
      </c>
      <c r="M57" s="99">
        <v>0</v>
      </c>
      <c r="N57" s="149">
        <f t="shared" si="4"/>
        <v>0</v>
      </c>
      <c r="O57" s="80">
        <v>0</v>
      </c>
      <c r="P57" s="9">
        <v>0</v>
      </c>
      <c r="Q57" s="9">
        <v>0</v>
      </c>
      <c r="R57" s="99">
        <v>0</v>
      </c>
      <c r="S57" s="149">
        <f t="shared" si="5"/>
        <v>0</v>
      </c>
      <c r="T57" s="80">
        <v>0</v>
      </c>
      <c r="U57" s="9">
        <v>0</v>
      </c>
      <c r="V57" s="9">
        <v>0</v>
      </c>
      <c r="W57" s="99">
        <v>0</v>
      </c>
      <c r="X57" s="149">
        <f t="shared" si="6"/>
        <v>0</v>
      </c>
      <c r="Y57" s="80">
        <v>0</v>
      </c>
      <c r="Z57" s="9">
        <v>0</v>
      </c>
      <c r="AA57" s="9">
        <v>0</v>
      </c>
      <c r="AB57" s="99">
        <v>0</v>
      </c>
      <c r="AC57" s="149">
        <f t="shared" si="7"/>
        <v>0</v>
      </c>
      <c r="AD57" s="80">
        <f t="shared" si="24"/>
        <v>0</v>
      </c>
      <c r="AE57" s="9">
        <f t="shared" si="24"/>
        <v>0</v>
      </c>
      <c r="AF57" s="9">
        <f t="shared" si="24"/>
        <v>0</v>
      </c>
      <c r="AG57" s="9">
        <f t="shared" si="24"/>
        <v>0</v>
      </c>
      <c r="AH57" s="149">
        <f t="shared" si="25"/>
        <v>0</v>
      </c>
    </row>
    <row r="58" spans="1:34" ht="64.5" customHeight="1">
      <c r="A58" s="1"/>
      <c r="B58" s="198">
        <v>8</v>
      </c>
      <c r="C58" s="11"/>
      <c r="D58" s="152" t="s">
        <v>29</v>
      </c>
      <c r="E58" s="150">
        <f>+E59+E60+E61+E62+E63+E64</f>
        <v>886936</v>
      </c>
      <c r="F58" s="6">
        <f t="shared" ref="F58:AH58" si="26">+F59+F60+F61+F62+F63+F64</f>
        <v>0</v>
      </c>
      <c r="G58" s="6">
        <f t="shared" si="26"/>
        <v>0</v>
      </c>
      <c r="H58" s="6">
        <f t="shared" si="26"/>
        <v>0</v>
      </c>
      <c r="I58" s="151">
        <f t="shared" si="26"/>
        <v>886936</v>
      </c>
      <c r="J58" s="150">
        <f t="shared" si="26"/>
        <v>0</v>
      </c>
      <c r="K58" s="6">
        <f t="shared" si="26"/>
        <v>0</v>
      </c>
      <c r="L58" s="6">
        <f t="shared" si="26"/>
        <v>0</v>
      </c>
      <c r="M58" s="6">
        <f t="shared" si="26"/>
        <v>0</v>
      </c>
      <c r="N58" s="151">
        <f t="shared" si="26"/>
        <v>0</v>
      </c>
      <c r="O58" s="150">
        <f t="shared" si="26"/>
        <v>0</v>
      </c>
      <c r="P58" s="6">
        <f t="shared" si="26"/>
        <v>0</v>
      </c>
      <c r="Q58" s="6">
        <f t="shared" si="26"/>
        <v>0</v>
      </c>
      <c r="R58" s="6">
        <f t="shared" si="26"/>
        <v>0</v>
      </c>
      <c r="S58" s="151">
        <f t="shared" si="26"/>
        <v>0</v>
      </c>
      <c r="T58" s="150">
        <f t="shared" si="26"/>
        <v>886936</v>
      </c>
      <c r="U58" s="6">
        <f t="shared" si="26"/>
        <v>0</v>
      </c>
      <c r="V58" s="6">
        <f t="shared" si="26"/>
        <v>0</v>
      </c>
      <c r="W58" s="6">
        <f t="shared" si="26"/>
        <v>0</v>
      </c>
      <c r="X58" s="151">
        <f t="shared" si="26"/>
        <v>886936</v>
      </c>
      <c r="Y58" s="150">
        <f t="shared" si="26"/>
        <v>0</v>
      </c>
      <c r="Z58" s="6">
        <f t="shared" si="26"/>
        <v>0</v>
      </c>
      <c r="AA58" s="6">
        <f t="shared" si="26"/>
        <v>0</v>
      </c>
      <c r="AB58" s="6">
        <f t="shared" si="26"/>
        <v>0</v>
      </c>
      <c r="AC58" s="151">
        <f t="shared" si="26"/>
        <v>0</v>
      </c>
      <c r="AD58" s="150">
        <f t="shared" si="26"/>
        <v>0</v>
      </c>
      <c r="AE58" s="6">
        <f t="shared" si="26"/>
        <v>0</v>
      </c>
      <c r="AF58" s="6">
        <f t="shared" si="26"/>
        <v>0</v>
      </c>
      <c r="AG58" s="6">
        <f t="shared" si="26"/>
        <v>0</v>
      </c>
      <c r="AH58" s="151">
        <f t="shared" si="26"/>
        <v>0</v>
      </c>
    </row>
    <row r="59" spans="1:34" s="139" customFormat="1" ht="49.5" customHeight="1">
      <c r="A59" s="136"/>
      <c r="B59" s="199"/>
      <c r="C59" s="7">
        <v>1000</v>
      </c>
      <c r="D59" s="79" t="s">
        <v>17</v>
      </c>
      <c r="E59" s="80">
        <v>0</v>
      </c>
      <c r="F59" s="9">
        <v>0</v>
      </c>
      <c r="G59" s="9">
        <v>0</v>
      </c>
      <c r="H59" s="99">
        <v>0</v>
      </c>
      <c r="I59" s="149">
        <f t="shared" si="3"/>
        <v>0</v>
      </c>
      <c r="J59" s="80">
        <v>0</v>
      </c>
      <c r="K59" s="9">
        <v>0</v>
      </c>
      <c r="L59" s="9">
        <v>0</v>
      </c>
      <c r="M59" s="99">
        <v>0</v>
      </c>
      <c r="N59" s="149">
        <f t="shared" si="4"/>
        <v>0</v>
      </c>
      <c r="O59" s="80">
        <v>0</v>
      </c>
      <c r="P59" s="9">
        <v>0</v>
      </c>
      <c r="Q59" s="9">
        <v>0</v>
      </c>
      <c r="R59" s="99">
        <v>0</v>
      </c>
      <c r="S59" s="149">
        <f t="shared" si="5"/>
        <v>0</v>
      </c>
      <c r="T59" s="80">
        <v>0</v>
      </c>
      <c r="U59" s="9">
        <v>0</v>
      </c>
      <c r="V59" s="9">
        <v>0</v>
      </c>
      <c r="W59" s="99">
        <v>0</v>
      </c>
      <c r="X59" s="149">
        <f t="shared" si="6"/>
        <v>0</v>
      </c>
      <c r="Y59" s="80">
        <v>0</v>
      </c>
      <c r="Z59" s="9">
        <v>0</v>
      </c>
      <c r="AA59" s="9">
        <v>0</v>
      </c>
      <c r="AB59" s="99">
        <v>0</v>
      </c>
      <c r="AC59" s="149">
        <f t="shared" si="7"/>
        <v>0</v>
      </c>
      <c r="AD59" s="80">
        <f t="shared" ref="AD59:AG64" si="27">E59-J59-O59-T59-Y59</f>
        <v>0</v>
      </c>
      <c r="AE59" s="9">
        <f t="shared" si="27"/>
        <v>0</v>
      </c>
      <c r="AF59" s="9">
        <f t="shared" si="27"/>
        <v>0</v>
      </c>
      <c r="AG59" s="9">
        <f t="shared" si="27"/>
        <v>0</v>
      </c>
      <c r="AH59" s="149">
        <f t="shared" ref="AH59:AH64" si="28">+AD59+AE59+AF59+AG59</f>
        <v>0</v>
      </c>
    </row>
    <row r="60" spans="1:34" s="139" customFormat="1" ht="49.5" customHeight="1">
      <c r="A60" s="136"/>
      <c r="B60" s="199"/>
      <c r="C60" s="7">
        <v>2000</v>
      </c>
      <c r="D60" s="79" t="s">
        <v>18</v>
      </c>
      <c r="E60" s="80">
        <v>0</v>
      </c>
      <c r="F60" s="9">
        <v>0</v>
      </c>
      <c r="G60" s="9">
        <v>0</v>
      </c>
      <c r="H60" s="99">
        <v>0</v>
      </c>
      <c r="I60" s="149">
        <f t="shared" si="3"/>
        <v>0</v>
      </c>
      <c r="J60" s="80">
        <v>0</v>
      </c>
      <c r="K60" s="9">
        <v>0</v>
      </c>
      <c r="L60" s="9">
        <v>0</v>
      </c>
      <c r="M60" s="99">
        <v>0</v>
      </c>
      <c r="N60" s="149">
        <f t="shared" si="4"/>
        <v>0</v>
      </c>
      <c r="O60" s="80">
        <v>0</v>
      </c>
      <c r="P60" s="9">
        <v>0</v>
      </c>
      <c r="Q60" s="9">
        <v>0</v>
      </c>
      <c r="R60" s="99">
        <v>0</v>
      </c>
      <c r="S60" s="149">
        <f t="shared" si="5"/>
        <v>0</v>
      </c>
      <c r="T60" s="80">
        <v>0</v>
      </c>
      <c r="U60" s="9">
        <v>0</v>
      </c>
      <c r="V60" s="9">
        <v>0</v>
      </c>
      <c r="W60" s="99">
        <v>0</v>
      </c>
      <c r="X60" s="149">
        <f t="shared" si="6"/>
        <v>0</v>
      </c>
      <c r="Y60" s="80">
        <v>0</v>
      </c>
      <c r="Z60" s="9">
        <v>0</v>
      </c>
      <c r="AA60" s="9">
        <v>0</v>
      </c>
      <c r="AB60" s="99">
        <v>0</v>
      </c>
      <c r="AC60" s="149">
        <f t="shared" si="7"/>
        <v>0</v>
      </c>
      <c r="AD60" s="80">
        <f t="shared" si="27"/>
        <v>0</v>
      </c>
      <c r="AE60" s="9">
        <f t="shared" si="27"/>
        <v>0</v>
      </c>
      <c r="AF60" s="9">
        <f t="shared" si="27"/>
        <v>0</v>
      </c>
      <c r="AG60" s="9">
        <f t="shared" si="27"/>
        <v>0</v>
      </c>
      <c r="AH60" s="149">
        <f t="shared" si="28"/>
        <v>0</v>
      </c>
    </row>
    <row r="61" spans="1:34" s="139" customFormat="1" ht="49.5" customHeight="1">
      <c r="A61" s="136"/>
      <c r="B61" s="199"/>
      <c r="C61" s="7">
        <v>3000</v>
      </c>
      <c r="D61" s="79" t="s">
        <v>19</v>
      </c>
      <c r="E61" s="80">
        <v>0</v>
      </c>
      <c r="F61" s="9">
        <v>0</v>
      </c>
      <c r="G61" s="9">
        <v>0</v>
      </c>
      <c r="H61" s="99">
        <v>0</v>
      </c>
      <c r="I61" s="149">
        <f t="shared" si="3"/>
        <v>0</v>
      </c>
      <c r="J61" s="80">
        <v>0</v>
      </c>
      <c r="K61" s="9">
        <v>0</v>
      </c>
      <c r="L61" s="9">
        <v>0</v>
      </c>
      <c r="M61" s="99">
        <v>0</v>
      </c>
      <c r="N61" s="149">
        <f t="shared" si="4"/>
        <v>0</v>
      </c>
      <c r="O61" s="80">
        <v>0</v>
      </c>
      <c r="P61" s="9">
        <v>0</v>
      </c>
      <c r="Q61" s="9">
        <v>0</v>
      </c>
      <c r="R61" s="99">
        <v>0</v>
      </c>
      <c r="S61" s="149">
        <f t="shared" si="5"/>
        <v>0</v>
      </c>
      <c r="T61" s="80">
        <v>0</v>
      </c>
      <c r="U61" s="9">
        <v>0</v>
      </c>
      <c r="V61" s="9">
        <v>0</v>
      </c>
      <c r="W61" s="99">
        <v>0</v>
      </c>
      <c r="X61" s="149">
        <f t="shared" si="6"/>
        <v>0</v>
      </c>
      <c r="Y61" s="80">
        <v>0</v>
      </c>
      <c r="Z61" s="9">
        <v>0</v>
      </c>
      <c r="AA61" s="9">
        <v>0</v>
      </c>
      <c r="AB61" s="99">
        <v>0</v>
      </c>
      <c r="AC61" s="149">
        <f t="shared" si="7"/>
        <v>0</v>
      </c>
      <c r="AD61" s="80">
        <f t="shared" si="27"/>
        <v>0</v>
      </c>
      <c r="AE61" s="9">
        <f t="shared" si="27"/>
        <v>0</v>
      </c>
      <c r="AF61" s="9">
        <f t="shared" si="27"/>
        <v>0</v>
      </c>
      <c r="AG61" s="9">
        <f t="shared" si="27"/>
        <v>0</v>
      </c>
      <c r="AH61" s="149">
        <f t="shared" si="28"/>
        <v>0</v>
      </c>
    </row>
    <row r="62" spans="1:34" s="139" customFormat="1" ht="54.95" customHeight="1">
      <c r="A62" s="136"/>
      <c r="B62" s="199"/>
      <c r="C62" s="7">
        <v>4000</v>
      </c>
      <c r="D62" s="79" t="s">
        <v>20</v>
      </c>
      <c r="E62" s="80">
        <v>0</v>
      </c>
      <c r="F62" s="9">
        <v>0</v>
      </c>
      <c r="G62" s="9">
        <v>0</v>
      </c>
      <c r="H62" s="99">
        <v>0</v>
      </c>
      <c r="I62" s="149">
        <f t="shared" si="3"/>
        <v>0</v>
      </c>
      <c r="J62" s="80">
        <v>0</v>
      </c>
      <c r="K62" s="9">
        <v>0</v>
      </c>
      <c r="L62" s="9">
        <v>0</v>
      </c>
      <c r="M62" s="99">
        <v>0</v>
      </c>
      <c r="N62" s="149">
        <f t="shared" si="4"/>
        <v>0</v>
      </c>
      <c r="O62" s="80">
        <v>0</v>
      </c>
      <c r="P62" s="9">
        <v>0</v>
      </c>
      <c r="Q62" s="9">
        <v>0</v>
      </c>
      <c r="R62" s="99">
        <v>0</v>
      </c>
      <c r="S62" s="149">
        <f t="shared" si="5"/>
        <v>0</v>
      </c>
      <c r="T62" s="80">
        <v>0</v>
      </c>
      <c r="U62" s="9">
        <v>0</v>
      </c>
      <c r="V62" s="9">
        <v>0</v>
      </c>
      <c r="W62" s="99">
        <v>0</v>
      </c>
      <c r="X62" s="149">
        <f t="shared" si="6"/>
        <v>0</v>
      </c>
      <c r="Y62" s="80">
        <v>0</v>
      </c>
      <c r="Z62" s="9">
        <v>0</v>
      </c>
      <c r="AA62" s="9">
        <v>0</v>
      </c>
      <c r="AB62" s="99">
        <v>0</v>
      </c>
      <c r="AC62" s="149">
        <f t="shared" si="7"/>
        <v>0</v>
      </c>
      <c r="AD62" s="80">
        <f t="shared" si="27"/>
        <v>0</v>
      </c>
      <c r="AE62" s="9">
        <f t="shared" si="27"/>
        <v>0</v>
      </c>
      <c r="AF62" s="9">
        <f t="shared" si="27"/>
        <v>0</v>
      </c>
      <c r="AG62" s="9">
        <f t="shared" si="27"/>
        <v>0</v>
      </c>
      <c r="AH62" s="149">
        <f t="shared" si="28"/>
        <v>0</v>
      </c>
    </row>
    <row r="63" spans="1:34" s="139" customFormat="1" ht="49.5" customHeight="1">
      <c r="A63" s="136"/>
      <c r="B63" s="199"/>
      <c r="C63" s="7">
        <v>5000</v>
      </c>
      <c r="D63" s="79" t="s">
        <v>21</v>
      </c>
      <c r="E63" s="80">
        <v>886936</v>
      </c>
      <c r="F63" s="9">
        <v>0</v>
      </c>
      <c r="G63" s="9">
        <v>0</v>
      </c>
      <c r="H63" s="99">
        <v>0</v>
      </c>
      <c r="I63" s="149">
        <f t="shared" si="3"/>
        <v>886936</v>
      </c>
      <c r="J63" s="80">
        <v>0</v>
      </c>
      <c r="K63" s="9">
        <v>0</v>
      </c>
      <c r="L63" s="9">
        <v>0</v>
      </c>
      <c r="M63" s="99">
        <v>0</v>
      </c>
      <c r="N63" s="149">
        <f t="shared" si="4"/>
        <v>0</v>
      </c>
      <c r="O63" s="80">
        <v>0</v>
      </c>
      <c r="P63" s="9">
        <v>0</v>
      </c>
      <c r="Q63" s="9">
        <v>0</v>
      </c>
      <c r="R63" s="99">
        <v>0</v>
      </c>
      <c r="S63" s="149">
        <f t="shared" si="5"/>
        <v>0</v>
      </c>
      <c r="T63" s="80">
        <v>886936</v>
      </c>
      <c r="U63" s="9">
        <v>0</v>
      </c>
      <c r="V63" s="9">
        <v>0</v>
      </c>
      <c r="W63" s="99">
        <v>0</v>
      </c>
      <c r="X63" s="149">
        <f t="shared" si="6"/>
        <v>886936</v>
      </c>
      <c r="Y63" s="80">
        <v>0</v>
      </c>
      <c r="Z63" s="9">
        <v>0</v>
      </c>
      <c r="AA63" s="9">
        <v>0</v>
      </c>
      <c r="AB63" s="99">
        <v>0</v>
      </c>
      <c r="AC63" s="149">
        <f t="shared" si="7"/>
        <v>0</v>
      </c>
      <c r="AD63" s="80">
        <f>E63-J63-O63-T63-Y63</f>
        <v>0</v>
      </c>
      <c r="AE63" s="9">
        <f t="shared" si="27"/>
        <v>0</v>
      </c>
      <c r="AF63" s="9">
        <f t="shared" si="27"/>
        <v>0</v>
      </c>
      <c r="AG63" s="9">
        <f t="shared" si="27"/>
        <v>0</v>
      </c>
      <c r="AH63" s="149">
        <f t="shared" si="28"/>
        <v>0</v>
      </c>
    </row>
    <row r="64" spans="1:34" s="139" customFormat="1" ht="49.5" customHeight="1">
      <c r="A64" s="136"/>
      <c r="B64" s="200"/>
      <c r="C64" s="7">
        <v>6000</v>
      </c>
      <c r="D64" s="79" t="s">
        <v>22</v>
      </c>
      <c r="E64" s="80">
        <v>0</v>
      </c>
      <c r="F64" s="9">
        <v>0</v>
      </c>
      <c r="G64" s="9">
        <v>0</v>
      </c>
      <c r="H64" s="99">
        <v>0</v>
      </c>
      <c r="I64" s="149">
        <f t="shared" si="3"/>
        <v>0</v>
      </c>
      <c r="J64" s="80">
        <v>0</v>
      </c>
      <c r="K64" s="9">
        <v>0</v>
      </c>
      <c r="L64" s="9">
        <v>0</v>
      </c>
      <c r="M64" s="99">
        <v>0</v>
      </c>
      <c r="N64" s="149">
        <f t="shared" si="4"/>
        <v>0</v>
      </c>
      <c r="O64" s="80">
        <v>0</v>
      </c>
      <c r="P64" s="9">
        <v>0</v>
      </c>
      <c r="Q64" s="9">
        <v>0</v>
      </c>
      <c r="R64" s="99">
        <v>0</v>
      </c>
      <c r="S64" s="149">
        <f t="shared" si="5"/>
        <v>0</v>
      </c>
      <c r="T64" s="80">
        <v>0</v>
      </c>
      <c r="U64" s="9">
        <v>0</v>
      </c>
      <c r="V64" s="9">
        <v>0</v>
      </c>
      <c r="W64" s="99">
        <v>0</v>
      </c>
      <c r="X64" s="149">
        <f t="shared" si="6"/>
        <v>0</v>
      </c>
      <c r="Y64" s="80">
        <v>0</v>
      </c>
      <c r="Z64" s="9">
        <v>0</v>
      </c>
      <c r="AA64" s="9">
        <v>0</v>
      </c>
      <c r="AB64" s="99">
        <v>0</v>
      </c>
      <c r="AC64" s="149">
        <f t="shared" si="7"/>
        <v>0</v>
      </c>
      <c r="AD64" s="80">
        <f t="shared" si="27"/>
        <v>0</v>
      </c>
      <c r="AE64" s="9">
        <f t="shared" si="27"/>
        <v>0</v>
      </c>
      <c r="AF64" s="9">
        <f t="shared" si="27"/>
        <v>0</v>
      </c>
      <c r="AG64" s="9">
        <f t="shared" si="27"/>
        <v>0</v>
      </c>
      <c r="AH64" s="149">
        <f t="shared" si="28"/>
        <v>0</v>
      </c>
    </row>
    <row r="65" spans="1:34" ht="87" customHeight="1">
      <c r="A65" s="1"/>
      <c r="B65" s="198">
        <v>9</v>
      </c>
      <c r="C65" s="11"/>
      <c r="D65" s="144" t="s">
        <v>30</v>
      </c>
      <c r="E65" s="150">
        <f>+E66+E67+E68+E69+E70+E71</f>
        <v>12619522.449999999</v>
      </c>
      <c r="F65" s="6">
        <f t="shared" ref="F65:AH65" si="29">+F66+F67+F68+F69+F70+F71</f>
        <v>0</v>
      </c>
      <c r="G65" s="6">
        <f t="shared" si="29"/>
        <v>12900000</v>
      </c>
      <c r="H65" s="6">
        <f t="shared" si="29"/>
        <v>0</v>
      </c>
      <c r="I65" s="151">
        <f t="shared" si="29"/>
        <v>25519522.449999999</v>
      </c>
      <c r="J65" s="150">
        <f t="shared" si="29"/>
        <v>0</v>
      </c>
      <c r="K65" s="6">
        <f t="shared" si="29"/>
        <v>0</v>
      </c>
      <c r="L65" s="6">
        <f t="shared" si="29"/>
        <v>0</v>
      </c>
      <c r="M65" s="6">
        <f t="shared" si="29"/>
        <v>0</v>
      </c>
      <c r="N65" s="151">
        <f t="shared" si="29"/>
        <v>0</v>
      </c>
      <c r="O65" s="150">
        <f t="shared" si="29"/>
        <v>0</v>
      </c>
      <c r="P65" s="6">
        <f t="shared" si="29"/>
        <v>0</v>
      </c>
      <c r="Q65" s="6">
        <f t="shared" si="29"/>
        <v>0</v>
      </c>
      <c r="R65" s="6">
        <f t="shared" si="29"/>
        <v>0</v>
      </c>
      <c r="S65" s="151">
        <f t="shared" si="29"/>
        <v>0</v>
      </c>
      <c r="T65" s="150">
        <f t="shared" si="29"/>
        <v>12619522.449999999</v>
      </c>
      <c r="U65" s="6">
        <f t="shared" si="29"/>
        <v>0</v>
      </c>
      <c r="V65" s="6">
        <f t="shared" si="29"/>
        <v>0</v>
      </c>
      <c r="W65" s="6">
        <f t="shared" si="29"/>
        <v>0</v>
      </c>
      <c r="X65" s="151">
        <f t="shared" si="29"/>
        <v>12619522.449999999</v>
      </c>
      <c r="Y65" s="150">
        <f t="shared" si="29"/>
        <v>0</v>
      </c>
      <c r="Z65" s="6">
        <f t="shared" si="29"/>
        <v>0</v>
      </c>
      <c r="AA65" s="6">
        <f t="shared" si="29"/>
        <v>0</v>
      </c>
      <c r="AB65" s="6">
        <f t="shared" si="29"/>
        <v>0</v>
      </c>
      <c r="AC65" s="151">
        <f t="shared" si="29"/>
        <v>0</v>
      </c>
      <c r="AD65" s="150">
        <f t="shared" si="29"/>
        <v>0</v>
      </c>
      <c r="AE65" s="6">
        <f t="shared" si="29"/>
        <v>0</v>
      </c>
      <c r="AF65" s="6">
        <f t="shared" si="29"/>
        <v>12900000</v>
      </c>
      <c r="AG65" s="6">
        <f t="shared" si="29"/>
        <v>0</v>
      </c>
      <c r="AH65" s="151">
        <f t="shared" si="29"/>
        <v>12900000</v>
      </c>
    </row>
    <row r="66" spans="1:34" s="139" customFormat="1" ht="49.5" customHeight="1">
      <c r="A66" s="136"/>
      <c r="B66" s="199"/>
      <c r="C66" s="7">
        <v>1000</v>
      </c>
      <c r="D66" s="79" t="s">
        <v>17</v>
      </c>
      <c r="E66" s="80">
        <v>0</v>
      </c>
      <c r="F66" s="9">
        <v>0</v>
      </c>
      <c r="G66" s="9">
        <v>0</v>
      </c>
      <c r="H66" s="99">
        <v>0</v>
      </c>
      <c r="I66" s="149">
        <f t="shared" si="3"/>
        <v>0</v>
      </c>
      <c r="J66" s="80">
        <v>0</v>
      </c>
      <c r="K66" s="9">
        <v>0</v>
      </c>
      <c r="L66" s="9">
        <v>0</v>
      </c>
      <c r="M66" s="99">
        <v>0</v>
      </c>
      <c r="N66" s="149">
        <f t="shared" si="4"/>
        <v>0</v>
      </c>
      <c r="O66" s="80">
        <v>0</v>
      </c>
      <c r="P66" s="9">
        <v>0</v>
      </c>
      <c r="Q66" s="9">
        <v>0</v>
      </c>
      <c r="R66" s="99">
        <v>0</v>
      </c>
      <c r="S66" s="149">
        <f t="shared" si="5"/>
        <v>0</v>
      </c>
      <c r="T66" s="80">
        <v>0</v>
      </c>
      <c r="U66" s="9">
        <v>0</v>
      </c>
      <c r="V66" s="9">
        <v>0</v>
      </c>
      <c r="W66" s="99">
        <v>0</v>
      </c>
      <c r="X66" s="149">
        <f t="shared" si="6"/>
        <v>0</v>
      </c>
      <c r="Y66" s="80">
        <v>0</v>
      </c>
      <c r="Z66" s="9">
        <v>0</v>
      </c>
      <c r="AA66" s="9">
        <v>0</v>
      </c>
      <c r="AB66" s="99">
        <v>0</v>
      </c>
      <c r="AC66" s="149">
        <f t="shared" si="7"/>
        <v>0</v>
      </c>
      <c r="AD66" s="80">
        <f t="shared" ref="AD66:AG71" si="30">E66-J66-O66-T66-Y66</f>
        <v>0</v>
      </c>
      <c r="AE66" s="9">
        <f t="shared" si="30"/>
        <v>0</v>
      </c>
      <c r="AF66" s="9">
        <f t="shared" si="30"/>
        <v>0</v>
      </c>
      <c r="AG66" s="9">
        <f t="shared" si="30"/>
        <v>0</v>
      </c>
      <c r="AH66" s="149">
        <f t="shared" ref="AH66:AH71" si="31">+AD66+AE66+AF66+AG66</f>
        <v>0</v>
      </c>
    </row>
    <row r="67" spans="1:34" s="139" customFormat="1" ht="49.5" customHeight="1">
      <c r="A67" s="136"/>
      <c r="B67" s="199"/>
      <c r="C67" s="7">
        <v>2000</v>
      </c>
      <c r="D67" s="79" t="s">
        <v>18</v>
      </c>
      <c r="E67" s="80">
        <v>7795272.5</v>
      </c>
      <c r="F67" s="9">
        <v>0</v>
      </c>
      <c r="G67" s="9">
        <v>0</v>
      </c>
      <c r="H67" s="99">
        <v>0</v>
      </c>
      <c r="I67" s="149">
        <f t="shared" si="3"/>
        <v>7795272.5</v>
      </c>
      <c r="J67" s="80">
        <v>0</v>
      </c>
      <c r="K67" s="9">
        <v>0</v>
      </c>
      <c r="L67" s="9">
        <v>0</v>
      </c>
      <c r="M67" s="99">
        <v>0</v>
      </c>
      <c r="N67" s="149">
        <f t="shared" si="4"/>
        <v>0</v>
      </c>
      <c r="O67" s="80">
        <v>0</v>
      </c>
      <c r="P67" s="9">
        <v>0</v>
      </c>
      <c r="Q67" s="9">
        <v>0</v>
      </c>
      <c r="R67" s="99">
        <v>0</v>
      </c>
      <c r="S67" s="149">
        <f t="shared" si="5"/>
        <v>0</v>
      </c>
      <c r="T67" s="80">
        <v>7795272.5</v>
      </c>
      <c r="U67" s="9">
        <v>0</v>
      </c>
      <c r="V67" s="9">
        <v>0</v>
      </c>
      <c r="W67" s="99">
        <v>0</v>
      </c>
      <c r="X67" s="149">
        <f t="shared" si="6"/>
        <v>7795272.5</v>
      </c>
      <c r="Y67" s="80">
        <v>0</v>
      </c>
      <c r="Z67" s="9">
        <v>0</v>
      </c>
      <c r="AA67" s="9">
        <v>0</v>
      </c>
      <c r="AB67" s="99">
        <v>0</v>
      </c>
      <c r="AC67" s="149">
        <f t="shared" si="7"/>
        <v>0</v>
      </c>
      <c r="AD67" s="80">
        <f t="shared" si="30"/>
        <v>0</v>
      </c>
      <c r="AE67" s="9">
        <f t="shared" si="30"/>
        <v>0</v>
      </c>
      <c r="AF67" s="9">
        <f t="shared" si="30"/>
        <v>0</v>
      </c>
      <c r="AG67" s="9">
        <f t="shared" si="30"/>
        <v>0</v>
      </c>
      <c r="AH67" s="149">
        <f t="shared" si="31"/>
        <v>0</v>
      </c>
    </row>
    <row r="68" spans="1:34" s="139" customFormat="1" ht="49.5" customHeight="1">
      <c r="A68" s="136"/>
      <c r="B68" s="199"/>
      <c r="C68" s="7">
        <v>3000</v>
      </c>
      <c r="D68" s="79" t="s">
        <v>19</v>
      </c>
      <c r="E68" s="80">
        <v>0</v>
      </c>
      <c r="F68" s="9">
        <v>0</v>
      </c>
      <c r="G68" s="9">
        <v>12900000</v>
      </c>
      <c r="H68" s="99">
        <v>0</v>
      </c>
      <c r="I68" s="149">
        <f t="shared" si="3"/>
        <v>12900000</v>
      </c>
      <c r="J68" s="80">
        <v>0</v>
      </c>
      <c r="K68" s="9">
        <v>0</v>
      </c>
      <c r="L68" s="9">
        <v>0</v>
      </c>
      <c r="M68" s="99">
        <v>0</v>
      </c>
      <c r="N68" s="149">
        <f t="shared" si="4"/>
        <v>0</v>
      </c>
      <c r="O68" s="80">
        <v>0</v>
      </c>
      <c r="P68" s="9">
        <v>0</v>
      </c>
      <c r="Q68" s="9">
        <v>0</v>
      </c>
      <c r="R68" s="99">
        <v>0</v>
      </c>
      <c r="S68" s="149">
        <f t="shared" si="5"/>
        <v>0</v>
      </c>
      <c r="T68" s="80">
        <v>0</v>
      </c>
      <c r="U68" s="9">
        <v>0</v>
      </c>
      <c r="V68" s="9">
        <v>0</v>
      </c>
      <c r="W68" s="99">
        <v>0</v>
      </c>
      <c r="X68" s="149">
        <f t="shared" si="6"/>
        <v>0</v>
      </c>
      <c r="Y68" s="80">
        <v>0</v>
      </c>
      <c r="Z68" s="9">
        <v>0</v>
      </c>
      <c r="AA68" s="9">
        <v>0</v>
      </c>
      <c r="AB68" s="99">
        <v>0</v>
      </c>
      <c r="AC68" s="149">
        <f t="shared" si="7"/>
        <v>0</v>
      </c>
      <c r="AD68" s="80">
        <f t="shared" si="30"/>
        <v>0</v>
      </c>
      <c r="AE68" s="9">
        <f t="shared" si="30"/>
        <v>0</v>
      </c>
      <c r="AF68" s="9">
        <f t="shared" si="30"/>
        <v>12900000</v>
      </c>
      <c r="AG68" s="9">
        <f t="shared" si="30"/>
        <v>0</v>
      </c>
      <c r="AH68" s="149">
        <f t="shared" si="31"/>
        <v>12900000</v>
      </c>
    </row>
    <row r="69" spans="1:34" s="139" customFormat="1" ht="54.95" customHeight="1">
      <c r="A69" s="136"/>
      <c r="B69" s="199"/>
      <c r="C69" s="7">
        <v>4000</v>
      </c>
      <c r="D69" s="79" t="s">
        <v>20</v>
      </c>
      <c r="E69" s="80">
        <v>0</v>
      </c>
      <c r="F69" s="9">
        <v>0</v>
      </c>
      <c r="G69" s="9">
        <v>0</v>
      </c>
      <c r="H69" s="99">
        <v>0</v>
      </c>
      <c r="I69" s="149">
        <f t="shared" si="3"/>
        <v>0</v>
      </c>
      <c r="J69" s="80">
        <v>0</v>
      </c>
      <c r="K69" s="9">
        <v>0</v>
      </c>
      <c r="L69" s="9">
        <v>0</v>
      </c>
      <c r="M69" s="99">
        <v>0</v>
      </c>
      <c r="N69" s="149">
        <f t="shared" si="4"/>
        <v>0</v>
      </c>
      <c r="O69" s="80">
        <v>0</v>
      </c>
      <c r="P69" s="9">
        <v>0</v>
      </c>
      <c r="Q69" s="9">
        <v>0</v>
      </c>
      <c r="R69" s="99">
        <v>0</v>
      </c>
      <c r="S69" s="149">
        <f t="shared" si="5"/>
        <v>0</v>
      </c>
      <c r="T69" s="80">
        <v>0</v>
      </c>
      <c r="U69" s="9">
        <v>0</v>
      </c>
      <c r="V69" s="9">
        <v>0</v>
      </c>
      <c r="W69" s="99">
        <v>0</v>
      </c>
      <c r="X69" s="149">
        <f t="shared" si="6"/>
        <v>0</v>
      </c>
      <c r="Y69" s="80">
        <v>0</v>
      </c>
      <c r="Z69" s="9">
        <v>0</v>
      </c>
      <c r="AA69" s="9">
        <v>0</v>
      </c>
      <c r="AB69" s="99">
        <v>0</v>
      </c>
      <c r="AC69" s="149">
        <f t="shared" si="7"/>
        <v>0</v>
      </c>
      <c r="AD69" s="80">
        <f t="shared" si="30"/>
        <v>0</v>
      </c>
      <c r="AE69" s="9">
        <f t="shared" si="30"/>
        <v>0</v>
      </c>
      <c r="AF69" s="9">
        <f t="shared" si="30"/>
        <v>0</v>
      </c>
      <c r="AG69" s="9">
        <f t="shared" si="30"/>
        <v>0</v>
      </c>
      <c r="AH69" s="149">
        <f t="shared" si="31"/>
        <v>0</v>
      </c>
    </row>
    <row r="70" spans="1:34" s="139" customFormat="1" ht="49.5" customHeight="1">
      <c r="A70" s="136"/>
      <c r="B70" s="199"/>
      <c r="C70" s="7">
        <v>5000</v>
      </c>
      <c r="D70" s="79" t="s">
        <v>21</v>
      </c>
      <c r="E70" s="80">
        <v>4824249.95</v>
      </c>
      <c r="F70" s="9">
        <v>0</v>
      </c>
      <c r="G70" s="9">
        <v>0</v>
      </c>
      <c r="H70" s="99">
        <v>0</v>
      </c>
      <c r="I70" s="149">
        <f t="shared" si="3"/>
        <v>4824249.95</v>
      </c>
      <c r="J70" s="80">
        <v>0</v>
      </c>
      <c r="K70" s="9">
        <v>0</v>
      </c>
      <c r="L70" s="9">
        <v>0</v>
      </c>
      <c r="M70" s="99">
        <v>0</v>
      </c>
      <c r="N70" s="149">
        <f t="shared" si="4"/>
        <v>0</v>
      </c>
      <c r="O70" s="80">
        <v>0</v>
      </c>
      <c r="P70" s="9">
        <v>0</v>
      </c>
      <c r="Q70" s="9">
        <v>0</v>
      </c>
      <c r="R70" s="99">
        <v>0</v>
      </c>
      <c r="S70" s="149">
        <f t="shared" si="5"/>
        <v>0</v>
      </c>
      <c r="T70" s="80">
        <v>4824249.95</v>
      </c>
      <c r="U70" s="9">
        <v>0</v>
      </c>
      <c r="V70" s="9">
        <v>0</v>
      </c>
      <c r="W70" s="99">
        <v>0</v>
      </c>
      <c r="X70" s="149">
        <f t="shared" si="6"/>
        <v>4824249.95</v>
      </c>
      <c r="Y70" s="80">
        <v>0</v>
      </c>
      <c r="Z70" s="9">
        <v>0</v>
      </c>
      <c r="AA70" s="9">
        <v>0</v>
      </c>
      <c r="AB70" s="99">
        <v>0</v>
      </c>
      <c r="AC70" s="149">
        <f t="shared" si="7"/>
        <v>0</v>
      </c>
      <c r="AD70" s="80">
        <f>E70-J70-O70-T70-Y70</f>
        <v>0</v>
      </c>
      <c r="AE70" s="9">
        <f t="shared" si="30"/>
        <v>0</v>
      </c>
      <c r="AF70" s="9">
        <f t="shared" si="30"/>
        <v>0</v>
      </c>
      <c r="AG70" s="9">
        <f t="shared" si="30"/>
        <v>0</v>
      </c>
      <c r="AH70" s="149">
        <f t="shared" si="31"/>
        <v>0</v>
      </c>
    </row>
    <row r="71" spans="1:34" s="139" customFormat="1" ht="49.5" customHeight="1">
      <c r="A71" s="136"/>
      <c r="B71" s="200"/>
      <c r="C71" s="7">
        <v>6000</v>
      </c>
      <c r="D71" s="79" t="s">
        <v>22</v>
      </c>
      <c r="E71" s="80">
        <v>0</v>
      </c>
      <c r="F71" s="9">
        <v>0</v>
      </c>
      <c r="G71" s="9">
        <v>0</v>
      </c>
      <c r="H71" s="99">
        <v>0</v>
      </c>
      <c r="I71" s="149">
        <f t="shared" si="3"/>
        <v>0</v>
      </c>
      <c r="J71" s="80">
        <v>0</v>
      </c>
      <c r="K71" s="9">
        <v>0</v>
      </c>
      <c r="L71" s="9">
        <v>0</v>
      </c>
      <c r="M71" s="99">
        <v>0</v>
      </c>
      <c r="N71" s="149">
        <f t="shared" si="4"/>
        <v>0</v>
      </c>
      <c r="O71" s="80">
        <v>0</v>
      </c>
      <c r="P71" s="9">
        <v>0</v>
      </c>
      <c r="Q71" s="9">
        <v>0</v>
      </c>
      <c r="R71" s="99">
        <v>0</v>
      </c>
      <c r="S71" s="149">
        <f t="shared" si="5"/>
        <v>0</v>
      </c>
      <c r="T71" s="80">
        <v>0</v>
      </c>
      <c r="U71" s="9">
        <v>0</v>
      </c>
      <c r="V71" s="9">
        <v>0</v>
      </c>
      <c r="W71" s="99">
        <v>0</v>
      </c>
      <c r="X71" s="149">
        <f t="shared" si="6"/>
        <v>0</v>
      </c>
      <c r="Y71" s="80">
        <v>0</v>
      </c>
      <c r="Z71" s="9">
        <v>0</v>
      </c>
      <c r="AA71" s="9">
        <v>0</v>
      </c>
      <c r="AB71" s="99">
        <v>0</v>
      </c>
      <c r="AC71" s="149">
        <f t="shared" si="7"/>
        <v>0</v>
      </c>
      <c r="AD71" s="80">
        <f t="shared" si="30"/>
        <v>0</v>
      </c>
      <c r="AE71" s="9">
        <f t="shared" si="30"/>
        <v>0</v>
      </c>
      <c r="AF71" s="9">
        <f t="shared" si="30"/>
        <v>0</v>
      </c>
      <c r="AG71" s="9">
        <f t="shared" si="30"/>
        <v>0</v>
      </c>
      <c r="AH71" s="149">
        <f t="shared" si="31"/>
        <v>0</v>
      </c>
    </row>
    <row r="72" spans="1:34" ht="64.5" customHeight="1">
      <c r="A72" s="1"/>
      <c r="B72" s="198">
        <v>10</v>
      </c>
      <c r="C72" s="11"/>
      <c r="D72" s="152" t="s">
        <v>31</v>
      </c>
      <c r="E72" s="150">
        <f>+E73+E74+E75+E76+E77+E78</f>
        <v>38061373.730000004</v>
      </c>
      <c r="F72" s="6">
        <f t="shared" ref="F72:AH72" si="32">+F73+F74+F75+F76+F77+F78</f>
        <v>2250000</v>
      </c>
      <c r="G72" s="6">
        <f t="shared" si="32"/>
        <v>0</v>
      </c>
      <c r="H72" s="6">
        <f t="shared" si="32"/>
        <v>0</v>
      </c>
      <c r="I72" s="151">
        <f t="shared" si="32"/>
        <v>40311373.730000004</v>
      </c>
      <c r="J72" s="150">
        <f t="shared" si="32"/>
        <v>0</v>
      </c>
      <c r="K72" s="6">
        <f t="shared" si="32"/>
        <v>0</v>
      </c>
      <c r="L72" s="6">
        <f t="shared" si="32"/>
        <v>0</v>
      </c>
      <c r="M72" s="6">
        <f t="shared" si="32"/>
        <v>0</v>
      </c>
      <c r="N72" s="151">
        <f t="shared" si="32"/>
        <v>0</v>
      </c>
      <c r="O72" s="150">
        <f t="shared" si="32"/>
        <v>0</v>
      </c>
      <c r="P72" s="6">
        <f t="shared" si="32"/>
        <v>0</v>
      </c>
      <c r="Q72" s="6">
        <f t="shared" si="32"/>
        <v>0</v>
      </c>
      <c r="R72" s="6">
        <f t="shared" si="32"/>
        <v>0</v>
      </c>
      <c r="S72" s="151">
        <f t="shared" si="32"/>
        <v>0</v>
      </c>
      <c r="T72" s="150">
        <f t="shared" si="32"/>
        <v>35970943.509999998</v>
      </c>
      <c r="U72" s="6">
        <f t="shared" si="32"/>
        <v>2250000</v>
      </c>
      <c r="V72" s="6">
        <f t="shared" si="32"/>
        <v>0</v>
      </c>
      <c r="W72" s="6">
        <f t="shared" si="32"/>
        <v>0</v>
      </c>
      <c r="X72" s="151">
        <f t="shared" si="32"/>
        <v>38220943.509999998</v>
      </c>
      <c r="Y72" s="150">
        <f t="shared" si="32"/>
        <v>0</v>
      </c>
      <c r="Z72" s="6">
        <f t="shared" si="32"/>
        <v>0</v>
      </c>
      <c r="AA72" s="6">
        <f t="shared" si="32"/>
        <v>0</v>
      </c>
      <c r="AB72" s="6">
        <f t="shared" si="32"/>
        <v>0</v>
      </c>
      <c r="AC72" s="151">
        <f t="shared" si="32"/>
        <v>0</v>
      </c>
      <c r="AD72" s="150">
        <f t="shared" si="32"/>
        <v>2090430.2200000016</v>
      </c>
      <c r="AE72" s="6">
        <f t="shared" si="32"/>
        <v>0</v>
      </c>
      <c r="AF72" s="6">
        <f t="shared" si="32"/>
        <v>0</v>
      </c>
      <c r="AG72" s="6">
        <f t="shared" si="32"/>
        <v>0</v>
      </c>
      <c r="AH72" s="151">
        <f t="shared" si="32"/>
        <v>2090430.2200000016</v>
      </c>
    </row>
    <row r="73" spans="1:34" ht="49.5" customHeight="1">
      <c r="A73" s="1"/>
      <c r="B73" s="199"/>
      <c r="C73" s="7">
        <v>1000</v>
      </c>
      <c r="D73" s="79" t="s">
        <v>17</v>
      </c>
      <c r="E73" s="80">
        <v>0</v>
      </c>
      <c r="F73" s="9">
        <v>0</v>
      </c>
      <c r="G73" s="9">
        <v>0</v>
      </c>
      <c r="H73" s="99">
        <v>0</v>
      </c>
      <c r="I73" s="149">
        <f t="shared" si="3"/>
        <v>0</v>
      </c>
      <c r="J73" s="80">
        <v>0</v>
      </c>
      <c r="K73" s="9">
        <v>0</v>
      </c>
      <c r="L73" s="9">
        <v>0</v>
      </c>
      <c r="M73" s="99"/>
      <c r="N73" s="149">
        <f t="shared" si="4"/>
        <v>0</v>
      </c>
      <c r="O73" s="80">
        <v>0</v>
      </c>
      <c r="P73" s="9">
        <v>0</v>
      </c>
      <c r="Q73" s="9">
        <v>0</v>
      </c>
      <c r="R73" s="99">
        <v>0</v>
      </c>
      <c r="S73" s="149">
        <f t="shared" si="5"/>
        <v>0</v>
      </c>
      <c r="T73" s="80">
        <v>0</v>
      </c>
      <c r="U73" s="9">
        <v>0</v>
      </c>
      <c r="V73" s="9">
        <v>0</v>
      </c>
      <c r="W73" s="99">
        <v>0</v>
      </c>
      <c r="X73" s="149">
        <f t="shared" si="6"/>
        <v>0</v>
      </c>
      <c r="Y73" s="80">
        <v>0</v>
      </c>
      <c r="Z73" s="9">
        <v>0</v>
      </c>
      <c r="AA73" s="9">
        <v>0</v>
      </c>
      <c r="AB73" s="99"/>
      <c r="AC73" s="149">
        <f t="shared" si="7"/>
        <v>0</v>
      </c>
      <c r="AD73" s="80">
        <f t="shared" ref="AD73:AG78" si="33">E73-J73-O73-T73-Y73</f>
        <v>0</v>
      </c>
      <c r="AE73" s="9">
        <f t="shared" si="33"/>
        <v>0</v>
      </c>
      <c r="AF73" s="9">
        <f t="shared" si="33"/>
        <v>0</v>
      </c>
      <c r="AG73" s="9">
        <f t="shared" si="33"/>
        <v>0</v>
      </c>
      <c r="AH73" s="149">
        <f t="shared" ref="AH73:AH78" si="34">+AD73+AE73+AF73+AG73</f>
        <v>0</v>
      </c>
    </row>
    <row r="74" spans="1:34" ht="49.5" customHeight="1">
      <c r="A74" s="1"/>
      <c r="B74" s="199"/>
      <c r="C74" s="7">
        <v>2000</v>
      </c>
      <c r="D74" s="79" t="s">
        <v>18</v>
      </c>
      <c r="E74" s="80">
        <v>2900000</v>
      </c>
      <c r="F74" s="9">
        <v>0</v>
      </c>
      <c r="G74" s="9">
        <v>0</v>
      </c>
      <c r="H74" s="99">
        <v>0</v>
      </c>
      <c r="I74" s="149">
        <f t="shared" si="3"/>
        <v>2900000</v>
      </c>
      <c r="J74" s="80">
        <v>0</v>
      </c>
      <c r="K74" s="9">
        <v>0</v>
      </c>
      <c r="L74" s="9">
        <v>0</v>
      </c>
      <c r="M74" s="99">
        <v>0</v>
      </c>
      <c r="N74" s="149">
        <f t="shared" si="4"/>
        <v>0</v>
      </c>
      <c r="O74" s="80">
        <v>0</v>
      </c>
      <c r="P74" s="9">
        <v>0</v>
      </c>
      <c r="Q74" s="9">
        <v>0</v>
      </c>
      <c r="R74" s="99">
        <v>0</v>
      </c>
      <c r="S74" s="149">
        <f t="shared" si="5"/>
        <v>0</v>
      </c>
      <c r="T74" s="80">
        <v>2900000</v>
      </c>
      <c r="U74" s="9">
        <v>0</v>
      </c>
      <c r="V74" s="9">
        <v>0</v>
      </c>
      <c r="W74" s="99">
        <v>0</v>
      </c>
      <c r="X74" s="149">
        <f t="shared" si="6"/>
        <v>2900000</v>
      </c>
      <c r="Y74" s="80">
        <v>0</v>
      </c>
      <c r="Z74" s="9">
        <v>0</v>
      </c>
      <c r="AA74" s="9">
        <v>0</v>
      </c>
      <c r="AB74" s="99">
        <v>0</v>
      </c>
      <c r="AC74" s="149">
        <f t="shared" si="7"/>
        <v>0</v>
      </c>
      <c r="AD74" s="80">
        <f t="shared" si="33"/>
        <v>0</v>
      </c>
      <c r="AE74" s="9">
        <f t="shared" si="33"/>
        <v>0</v>
      </c>
      <c r="AF74" s="9">
        <f t="shared" si="33"/>
        <v>0</v>
      </c>
      <c r="AG74" s="9">
        <f t="shared" si="33"/>
        <v>0</v>
      </c>
      <c r="AH74" s="149">
        <f t="shared" si="34"/>
        <v>0</v>
      </c>
    </row>
    <row r="75" spans="1:34" ht="49.5" customHeight="1">
      <c r="A75" s="1"/>
      <c r="B75" s="199"/>
      <c r="C75" s="7">
        <v>3000</v>
      </c>
      <c r="D75" s="79" t="s">
        <v>19</v>
      </c>
      <c r="E75" s="80">
        <v>14975616.050000001</v>
      </c>
      <c r="F75" s="9">
        <v>0</v>
      </c>
      <c r="G75" s="9">
        <v>0</v>
      </c>
      <c r="H75" s="99">
        <v>0</v>
      </c>
      <c r="I75" s="149">
        <f>+E75+F75+G75+H75</f>
        <v>14975616.050000001</v>
      </c>
      <c r="J75" s="80">
        <v>0</v>
      </c>
      <c r="K75" s="9">
        <v>0</v>
      </c>
      <c r="L75" s="9">
        <v>0</v>
      </c>
      <c r="M75" s="99">
        <v>0</v>
      </c>
      <c r="N75" s="149">
        <f>+J75+K75+L75+M75</f>
        <v>0</v>
      </c>
      <c r="O75" s="80">
        <v>0</v>
      </c>
      <c r="P75" s="9">
        <v>0</v>
      </c>
      <c r="Q75" s="9">
        <v>0</v>
      </c>
      <c r="R75" s="99">
        <v>0</v>
      </c>
      <c r="S75" s="149">
        <f>+O75+P75+Q75+R75</f>
        <v>0</v>
      </c>
      <c r="T75" s="80">
        <v>14975616.050000001</v>
      </c>
      <c r="U75" s="9">
        <v>0</v>
      </c>
      <c r="V75" s="9">
        <v>0</v>
      </c>
      <c r="W75" s="99">
        <v>0</v>
      </c>
      <c r="X75" s="149">
        <f>+T75+U75+V75+W75</f>
        <v>14975616.050000001</v>
      </c>
      <c r="Y75" s="80">
        <v>0</v>
      </c>
      <c r="Z75" s="9">
        <v>0</v>
      </c>
      <c r="AA75" s="9">
        <v>0</v>
      </c>
      <c r="AB75" s="99">
        <v>0</v>
      </c>
      <c r="AC75" s="149">
        <f>+Y75+Z75+AA75+AB75</f>
        <v>0</v>
      </c>
      <c r="AD75" s="80">
        <f t="shared" si="33"/>
        <v>0</v>
      </c>
      <c r="AE75" s="9">
        <f t="shared" si="33"/>
        <v>0</v>
      </c>
      <c r="AF75" s="9">
        <f t="shared" si="33"/>
        <v>0</v>
      </c>
      <c r="AG75" s="9">
        <f t="shared" si="33"/>
        <v>0</v>
      </c>
      <c r="AH75" s="149">
        <f t="shared" si="34"/>
        <v>0</v>
      </c>
    </row>
    <row r="76" spans="1:34" ht="54.95" customHeight="1">
      <c r="A76" s="1"/>
      <c r="B76" s="199"/>
      <c r="C76" s="7">
        <v>4000</v>
      </c>
      <c r="D76" s="79" t="s">
        <v>20</v>
      </c>
      <c r="E76" s="80">
        <v>0</v>
      </c>
      <c r="F76" s="9">
        <v>0</v>
      </c>
      <c r="G76" s="9">
        <v>0</v>
      </c>
      <c r="H76" s="99"/>
      <c r="I76" s="149">
        <f>+E76+F76+G76+H76</f>
        <v>0</v>
      </c>
      <c r="J76" s="80">
        <v>0</v>
      </c>
      <c r="K76" s="9">
        <v>0</v>
      </c>
      <c r="L76" s="9">
        <v>0</v>
      </c>
      <c r="M76" s="99"/>
      <c r="N76" s="149">
        <f>+J76+K76+L76+M76</f>
        <v>0</v>
      </c>
      <c r="O76" s="80">
        <v>0</v>
      </c>
      <c r="P76" s="9">
        <v>0</v>
      </c>
      <c r="Q76" s="9">
        <v>0</v>
      </c>
      <c r="R76" s="99">
        <v>0</v>
      </c>
      <c r="S76" s="149">
        <f>+O76+P76+Q76+R76</f>
        <v>0</v>
      </c>
      <c r="T76" s="80">
        <v>0</v>
      </c>
      <c r="U76" s="9">
        <v>0</v>
      </c>
      <c r="V76" s="9">
        <v>0</v>
      </c>
      <c r="W76" s="99">
        <v>0</v>
      </c>
      <c r="X76" s="149">
        <f>+T76+U76+V76+W76</f>
        <v>0</v>
      </c>
      <c r="Y76" s="80">
        <v>0</v>
      </c>
      <c r="Z76" s="9">
        <v>0</v>
      </c>
      <c r="AA76" s="9">
        <v>0</v>
      </c>
      <c r="AB76" s="99"/>
      <c r="AC76" s="149">
        <f>+Y76+Z76+AA76+AB76</f>
        <v>0</v>
      </c>
      <c r="AD76" s="80">
        <f t="shared" si="33"/>
        <v>0</v>
      </c>
      <c r="AE76" s="9">
        <f t="shared" si="33"/>
        <v>0</v>
      </c>
      <c r="AF76" s="9">
        <f t="shared" si="33"/>
        <v>0</v>
      </c>
      <c r="AG76" s="9">
        <f t="shared" si="33"/>
        <v>0</v>
      </c>
      <c r="AH76" s="149">
        <f t="shared" si="34"/>
        <v>0</v>
      </c>
    </row>
    <row r="77" spans="1:34" ht="49.5" customHeight="1">
      <c r="A77" s="1"/>
      <c r="B77" s="199"/>
      <c r="C77" s="7">
        <v>5000</v>
      </c>
      <c r="D77" s="79" t="s">
        <v>21</v>
      </c>
      <c r="E77" s="80">
        <v>4885757.68</v>
      </c>
      <c r="F77" s="9">
        <v>2250000</v>
      </c>
      <c r="G77" s="9">
        <v>0</v>
      </c>
      <c r="H77" s="99">
        <v>0</v>
      </c>
      <c r="I77" s="149">
        <f>+E77+F77+G77+H77</f>
        <v>7135757.6799999997</v>
      </c>
      <c r="J77" s="80">
        <v>0</v>
      </c>
      <c r="K77" s="9">
        <v>0</v>
      </c>
      <c r="L77" s="9">
        <v>0</v>
      </c>
      <c r="M77" s="99">
        <v>0</v>
      </c>
      <c r="N77" s="149">
        <f>+J77+K77+L77+M77</f>
        <v>0</v>
      </c>
      <c r="O77" s="80">
        <v>0</v>
      </c>
      <c r="P77" s="9">
        <v>0</v>
      </c>
      <c r="Q77" s="9">
        <v>0</v>
      </c>
      <c r="R77" s="99">
        <v>0</v>
      </c>
      <c r="S77" s="149">
        <f>+O77+P77+Q77+R77</f>
        <v>0</v>
      </c>
      <c r="T77" s="80">
        <v>4295434.88</v>
      </c>
      <c r="U77" s="9">
        <v>2250000</v>
      </c>
      <c r="V77" s="9">
        <v>0</v>
      </c>
      <c r="W77" s="99">
        <v>0</v>
      </c>
      <c r="X77" s="149">
        <f>+T77+U77+V77+W77</f>
        <v>6545434.8799999999</v>
      </c>
      <c r="Y77" s="80">
        <v>0</v>
      </c>
      <c r="Z77" s="9">
        <v>0</v>
      </c>
      <c r="AA77" s="9">
        <v>0</v>
      </c>
      <c r="AB77" s="99">
        <v>0</v>
      </c>
      <c r="AC77" s="149">
        <f>+Y77+Z77+AA77+AB77</f>
        <v>0</v>
      </c>
      <c r="AD77" s="80">
        <f>E77-J77-O77-T77-Y77</f>
        <v>590322.79999999981</v>
      </c>
      <c r="AE77" s="9">
        <f t="shared" si="33"/>
        <v>0</v>
      </c>
      <c r="AF77" s="9">
        <f t="shared" si="33"/>
        <v>0</v>
      </c>
      <c r="AG77" s="9">
        <f t="shared" si="33"/>
        <v>0</v>
      </c>
      <c r="AH77" s="149">
        <f t="shared" si="34"/>
        <v>590322.79999999981</v>
      </c>
    </row>
    <row r="78" spans="1:34" ht="49.5" customHeight="1">
      <c r="A78" s="1"/>
      <c r="B78" s="200"/>
      <c r="C78" s="7">
        <v>6000</v>
      </c>
      <c r="D78" s="79" t="s">
        <v>22</v>
      </c>
      <c r="E78" s="80">
        <v>15300000</v>
      </c>
      <c r="F78" s="9">
        <v>0</v>
      </c>
      <c r="G78" s="9">
        <v>0</v>
      </c>
      <c r="H78" s="99">
        <v>0</v>
      </c>
      <c r="I78" s="149">
        <f>+E78+F78+G78+H78</f>
        <v>15300000</v>
      </c>
      <c r="J78" s="80">
        <v>0</v>
      </c>
      <c r="K78" s="9">
        <v>0</v>
      </c>
      <c r="L78" s="9">
        <v>0</v>
      </c>
      <c r="M78" s="99">
        <v>0</v>
      </c>
      <c r="N78" s="149">
        <f>+J78+K78+L78+M78</f>
        <v>0</v>
      </c>
      <c r="O78" s="80">
        <v>0</v>
      </c>
      <c r="P78" s="9">
        <v>0</v>
      </c>
      <c r="Q78" s="9">
        <v>0</v>
      </c>
      <c r="R78" s="99">
        <v>0</v>
      </c>
      <c r="S78" s="149">
        <f>+O78+P78+Q78+R78</f>
        <v>0</v>
      </c>
      <c r="T78" s="80">
        <v>13799892.579999998</v>
      </c>
      <c r="U78" s="9">
        <v>0</v>
      </c>
      <c r="V78" s="9">
        <v>0</v>
      </c>
      <c r="W78" s="99">
        <v>0</v>
      </c>
      <c r="X78" s="149">
        <f>+T78+U78+V78+W78</f>
        <v>13799892.579999998</v>
      </c>
      <c r="Y78" s="80">
        <v>0</v>
      </c>
      <c r="Z78" s="9">
        <v>0</v>
      </c>
      <c r="AA78" s="9">
        <v>0</v>
      </c>
      <c r="AB78" s="99"/>
      <c r="AC78" s="149">
        <f>+Y78+Z78+AA78+AB78</f>
        <v>0</v>
      </c>
      <c r="AD78" s="80">
        <f t="shared" si="33"/>
        <v>1500107.4200000018</v>
      </c>
      <c r="AE78" s="9">
        <f t="shared" si="33"/>
        <v>0</v>
      </c>
      <c r="AF78" s="9">
        <f t="shared" si="33"/>
        <v>0</v>
      </c>
      <c r="AG78" s="9">
        <f t="shared" si="33"/>
        <v>0</v>
      </c>
      <c r="AH78" s="149">
        <f t="shared" si="34"/>
        <v>1500107.4200000018</v>
      </c>
    </row>
    <row r="79" spans="1:34" ht="64.5" customHeight="1">
      <c r="A79" s="1"/>
      <c r="B79" s="198">
        <v>11</v>
      </c>
      <c r="C79" s="11"/>
      <c r="D79" s="144" t="s">
        <v>32</v>
      </c>
      <c r="E79" s="150">
        <f>+E80+E81+E82+E83+E84+E85</f>
        <v>12084590.5</v>
      </c>
      <c r="F79" s="6">
        <f t="shared" ref="F79:AH79" si="35">+F80+F81+F82+F83+F84+F85</f>
        <v>0</v>
      </c>
      <c r="G79" s="6">
        <f t="shared" si="35"/>
        <v>10842511.550000001</v>
      </c>
      <c r="H79" s="6">
        <f t="shared" si="35"/>
        <v>0</v>
      </c>
      <c r="I79" s="151">
        <f t="shared" si="35"/>
        <v>22927102.050000001</v>
      </c>
      <c r="J79" s="150">
        <f t="shared" si="35"/>
        <v>0</v>
      </c>
      <c r="K79" s="6">
        <f t="shared" si="35"/>
        <v>0</v>
      </c>
      <c r="L79" s="6">
        <f t="shared" si="35"/>
        <v>0</v>
      </c>
      <c r="M79" s="6">
        <f t="shared" si="35"/>
        <v>0</v>
      </c>
      <c r="N79" s="151">
        <f t="shared" si="35"/>
        <v>0</v>
      </c>
      <c r="O79" s="150">
        <f t="shared" si="35"/>
        <v>0</v>
      </c>
      <c r="P79" s="6">
        <f t="shared" si="35"/>
        <v>0</v>
      </c>
      <c r="Q79" s="6">
        <f t="shared" si="35"/>
        <v>0</v>
      </c>
      <c r="R79" s="6">
        <f t="shared" si="35"/>
        <v>0</v>
      </c>
      <c r="S79" s="151">
        <f t="shared" si="35"/>
        <v>0</v>
      </c>
      <c r="T79" s="150">
        <f t="shared" si="35"/>
        <v>12084590.5</v>
      </c>
      <c r="U79" s="6">
        <f t="shared" si="35"/>
        <v>0</v>
      </c>
      <c r="V79" s="6">
        <f t="shared" si="35"/>
        <v>8706427.2899999991</v>
      </c>
      <c r="W79" s="6">
        <f t="shared" si="35"/>
        <v>0</v>
      </c>
      <c r="X79" s="151">
        <f>+X80+X81+X82+X83+X84+X85</f>
        <v>20791017.789999999</v>
      </c>
      <c r="Y79" s="150">
        <f t="shared" si="35"/>
        <v>0</v>
      </c>
      <c r="Z79" s="6">
        <f t="shared" si="35"/>
        <v>0</v>
      </c>
      <c r="AA79" s="6">
        <f t="shared" si="35"/>
        <v>0</v>
      </c>
      <c r="AB79" s="6">
        <f t="shared" si="35"/>
        <v>0</v>
      </c>
      <c r="AC79" s="151">
        <f t="shared" si="35"/>
        <v>0</v>
      </c>
      <c r="AD79" s="150">
        <f t="shared" si="35"/>
        <v>0</v>
      </c>
      <c r="AE79" s="6">
        <f t="shared" si="35"/>
        <v>0</v>
      </c>
      <c r="AF79" s="6">
        <f t="shared" si="35"/>
        <v>2136084.2600000016</v>
      </c>
      <c r="AG79" s="6">
        <f t="shared" si="35"/>
        <v>0</v>
      </c>
      <c r="AH79" s="151">
        <f t="shared" si="35"/>
        <v>2136084.2600000016</v>
      </c>
    </row>
    <row r="80" spans="1:34" s="139" customFormat="1" ht="49.5" customHeight="1">
      <c r="A80" s="136"/>
      <c r="B80" s="199"/>
      <c r="C80" s="7">
        <v>1000</v>
      </c>
      <c r="D80" s="79" t="s">
        <v>17</v>
      </c>
      <c r="E80" s="80">
        <v>0</v>
      </c>
      <c r="F80" s="9">
        <v>0</v>
      </c>
      <c r="G80" s="9">
        <v>10842511.550000001</v>
      </c>
      <c r="H80" s="99">
        <v>0</v>
      </c>
      <c r="I80" s="149">
        <f t="shared" ref="I80:I127" si="36">+E80+F80+G80+H80</f>
        <v>10842511.550000001</v>
      </c>
      <c r="J80" s="80">
        <v>0</v>
      </c>
      <c r="K80" s="9">
        <v>0</v>
      </c>
      <c r="L80" s="9">
        <v>0</v>
      </c>
      <c r="M80" s="99">
        <v>0</v>
      </c>
      <c r="N80" s="149">
        <f t="shared" ref="N80:N120" si="37">+J80+K80+L80+M80</f>
        <v>0</v>
      </c>
      <c r="O80" s="80">
        <v>0</v>
      </c>
      <c r="P80" s="9">
        <v>0</v>
      </c>
      <c r="Q80" s="9">
        <v>0</v>
      </c>
      <c r="R80" s="9">
        <v>0</v>
      </c>
      <c r="S80" s="149">
        <f t="shared" ref="S80:S127" si="38">+O80+P80+Q80+R80</f>
        <v>0</v>
      </c>
      <c r="T80" s="80">
        <v>0</v>
      </c>
      <c r="U80" s="9">
        <v>0</v>
      </c>
      <c r="V80" s="9">
        <v>8706427.2899999991</v>
      </c>
      <c r="W80" s="99">
        <v>0</v>
      </c>
      <c r="X80" s="149">
        <f t="shared" ref="X80:X120" si="39">+T80+U80+V80+W80</f>
        <v>8706427.2899999991</v>
      </c>
      <c r="Y80" s="80">
        <v>0</v>
      </c>
      <c r="Z80" s="9">
        <v>0</v>
      </c>
      <c r="AA80" s="9">
        <v>0</v>
      </c>
      <c r="AB80" s="99">
        <v>0</v>
      </c>
      <c r="AC80" s="149">
        <f t="shared" ref="AC80:AC127" si="40">+Y80+Z80+AA80+AB80</f>
        <v>0</v>
      </c>
      <c r="AD80" s="80">
        <f t="shared" ref="AD80:AG85" si="41">E80-J80-O80-T80-Y80</f>
        <v>0</v>
      </c>
      <c r="AE80" s="9">
        <f t="shared" si="41"/>
        <v>0</v>
      </c>
      <c r="AF80" s="9">
        <f t="shared" si="41"/>
        <v>2136084.2600000016</v>
      </c>
      <c r="AG80" s="9">
        <f t="shared" si="41"/>
        <v>0</v>
      </c>
      <c r="AH80" s="149">
        <f t="shared" ref="AH80:AH85" si="42">+AD80+AE80+AF80+AG80</f>
        <v>2136084.2600000016</v>
      </c>
    </row>
    <row r="81" spans="1:34" s="139" customFormat="1" ht="49.5" customHeight="1">
      <c r="A81" s="136"/>
      <c r="B81" s="199"/>
      <c r="C81" s="7">
        <v>2000</v>
      </c>
      <c r="D81" s="79" t="s">
        <v>18</v>
      </c>
      <c r="E81" s="80">
        <v>0</v>
      </c>
      <c r="F81" s="9">
        <v>0</v>
      </c>
      <c r="G81" s="9">
        <v>0</v>
      </c>
      <c r="H81" s="99">
        <v>0</v>
      </c>
      <c r="I81" s="149">
        <f t="shared" si="36"/>
        <v>0</v>
      </c>
      <c r="J81" s="80">
        <v>0</v>
      </c>
      <c r="K81" s="9">
        <v>0</v>
      </c>
      <c r="L81" s="9">
        <v>0</v>
      </c>
      <c r="M81" s="99">
        <v>0</v>
      </c>
      <c r="N81" s="149">
        <f t="shared" si="37"/>
        <v>0</v>
      </c>
      <c r="O81" s="80">
        <v>0</v>
      </c>
      <c r="P81" s="9">
        <v>0</v>
      </c>
      <c r="Q81" s="9">
        <v>0</v>
      </c>
      <c r="R81" s="9">
        <v>0</v>
      </c>
      <c r="S81" s="149">
        <f t="shared" si="38"/>
        <v>0</v>
      </c>
      <c r="T81" s="80">
        <v>0</v>
      </c>
      <c r="U81" s="9">
        <v>0</v>
      </c>
      <c r="V81" s="9">
        <v>0</v>
      </c>
      <c r="W81" s="99">
        <v>0</v>
      </c>
      <c r="X81" s="149">
        <f t="shared" si="39"/>
        <v>0</v>
      </c>
      <c r="Y81" s="80">
        <v>0</v>
      </c>
      <c r="Z81" s="9">
        <v>0</v>
      </c>
      <c r="AA81" s="9">
        <v>0</v>
      </c>
      <c r="AB81" s="99">
        <v>0</v>
      </c>
      <c r="AC81" s="149">
        <f t="shared" si="40"/>
        <v>0</v>
      </c>
      <c r="AD81" s="80">
        <f t="shared" si="41"/>
        <v>0</v>
      </c>
      <c r="AE81" s="9">
        <f t="shared" si="41"/>
        <v>0</v>
      </c>
      <c r="AF81" s="9">
        <f t="shared" si="41"/>
        <v>0</v>
      </c>
      <c r="AG81" s="9">
        <f t="shared" si="41"/>
        <v>0</v>
      </c>
      <c r="AH81" s="149">
        <f t="shared" si="42"/>
        <v>0</v>
      </c>
    </row>
    <row r="82" spans="1:34" s="139" customFormat="1" ht="49.5" customHeight="1">
      <c r="A82" s="136"/>
      <c r="B82" s="199"/>
      <c r="C82" s="7">
        <v>3000</v>
      </c>
      <c r="D82" s="79" t="s">
        <v>19</v>
      </c>
      <c r="E82" s="80">
        <v>12084590.5</v>
      </c>
      <c r="F82" s="9">
        <v>0</v>
      </c>
      <c r="G82" s="9">
        <v>0</v>
      </c>
      <c r="H82" s="99">
        <v>0</v>
      </c>
      <c r="I82" s="149">
        <f t="shared" si="36"/>
        <v>12084590.5</v>
      </c>
      <c r="J82" s="80">
        <v>0</v>
      </c>
      <c r="K82" s="9">
        <v>0</v>
      </c>
      <c r="L82" s="9">
        <v>0</v>
      </c>
      <c r="M82" s="99">
        <v>0</v>
      </c>
      <c r="N82" s="149">
        <f t="shared" si="37"/>
        <v>0</v>
      </c>
      <c r="O82" s="80">
        <v>0</v>
      </c>
      <c r="P82" s="9">
        <v>0</v>
      </c>
      <c r="Q82" s="9">
        <v>0</v>
      </c>
      <c r="R82" s="9">
        <v>0</v>
      </c>
      <c r="S82" s="149">
        <f t="shared" si="38"/>
        <v>0</v>
      </c>
      <c r="T82" s="80">
        <v>12084590.5</v>
      </c>
      <c r="U82" s="9">
        <v>0</v>
      </c>
      <c r="V82" s="9">
        <v>0</v>
      </c>
      <c r="W82" s="99">
        <v>0</v>
      </c>
      <c r="X82" s="149">
        <f t="shared" si="39"/>
        <v>12084590.5</v>
      </c>
      <c r="Y82" s="80">
        <v>0</v>
      </c>
      <c r="Z82" s="9">
        <v>0</v>
      </c>
      <c r="AA82" s="9">
        <v>0</v>
      </c>
      <c r="AB82" s="99">
        <v>0</v>
      </c>
      <c r="AC82" s="149">
        <f t="shared" si="40"/>
        <v>0</v>
      </c>
      <c r="AD82" s="80">
        <f t="shared" si="41"/>
        <v>0</v>
      </c>
      <c r="AE82" s="9">
        <f t="shared" si="41"/>
        <v>0</v>
      </c>
      <c r="AF82" s="9">
        <f t="shared" si="41"/>
        <v>0</v>
      </c>
      <c r="AG82" s="9">
        <f t="shared" si="41"/>
        <v>0</v>
      </c>
      <c r="AH82" s="149">
        <f t="shared" si="42"/>
        <v>0</v>
      </c>
    </row>
    <row r="83" spans="1:34" s="139" customFormat="1" ht="54.95" customHeight="1">
      <c r="A83" s="136"/>
      <c r="B83" s="199"/>
      <c r="C83" s="7">
        <v>4000</v>
      </c>
      <c r="D83" s="79" t="s">
        <v>20</v>
      </c>
      <c r="E83" s="80">
        <v>0</v>
      </c>
      <c r="F83" s="9">
        <v>0</v>
      </c>
      <c r="G83" s="9">
        <v>0</v>
      </c>
      <c r="H83" s="99">
        <v>0</v>
      </c>
      <c r="I83" s="149">
        <f t="shared" si="36"/>
        <v>0</v>
      </c>
      <c r="J83" s="80">
        <v>0</v>
      </c>
      <c r="K83" s="9">
        <v>0</v>
      </c>
      <c r="L83" s="9">
        <v>0</v>
      </c>
      <c r="M83" s="99">
        <v>0</v>
      </c>
      <c r="N83" s="149">
        <f t="shared" si="37"/>
        <v>0</v>
      </c>
      <c r="O83" s="80">
        <v>0</v>
      </c>
      <c r="P83" s="9">
        <v>0</v>
      </c>
      <c r="Q83" s="9">
        <v>0</v>
      </c>
      <c r="R83" s="9">
        <v>0</v>
      </c>
      <c r="S83" s="149">
        <f t="shared" si="38"/>
        <v>0</v>
      </c>
      <c r="T83" s="80">
        <v>0</v>
      </c>
      <c r="U83" s="9">
        <v>0</v>
      </c>
      <c r="V83" s="9">
        <v>0</v>
      </c>
      <c r="W83" s="99">
        <v>0</v>
      </c>
      <c r="X83" s="149">
        <f t="shared" si="39"/>
        <v>0</v>
      </c>
      <c r="Y83" s="80">
        <v>0</v>
      </c>
      <c r="Z83" s="9">
        <v>0</v>
      </c>
      <c r="AA83" s="9">
        <v>0</v>
      </c>
      <c r="AB83" s="99">
        <v>0</v>
      </c>
      <c r="AC83" s="149">
        <f t="shared" si="40"/>
        <v>0</v>
      </c>
      <c r="AD83" s="80">
        <f t="shared" si="41"/>
        <v>0</v>
      </c>
      <c r="AE83" s="9">
        <f t="shared" si="41"/>
        <v>0</v>
      </c>
      <c r="AF83" s="9">
        <f t="shared" si="41"/>
        <v>0</v>
      </c>
      <c r="AG83" s="9">
        <f t="shared" si="41"/>
        <v>0</v>
      </c>
      <c r="AH83" s="149">
        <f t="shared" si="42"/>
        <v>0</v>
      </c>
    </row>
    <row r="84" spans="1:34" s="139" customFormat="1" ht="49.5" customHeight="1">
      <c r="A84" s="136"/>
      <c r="B84" s="199"/>
      <c r="C84" s="7">
        <v>5000</v>
      </c>
      <c r="D84" s="79" t="s">
        <v>21</v>
      </c>
      <c r="E84" s="80">
        <v>0</v>
      </c>
      <c r="F84" s="9">
        <v>0</v>
      </c>
      <c r="G84" s="9">
        <v>0</v>
      </c>
      <c r="H84" s="99">
        <v>0</v>
      </c>
      <c r="I84" s="149">
        <f t="shared" si="36"/>
        <v>0</v>
      </c>
      <c r="J84" s="80">
        <v>0</v>
      </c>
      <c r="K84" s="9">
        <v>0</v>
      </c>
      <c r="L84" s="9">
        <v>0</v>
      </c>
      <c r="M84" s="99">
        <v>0</v>
      </c>
      <c r="N84" s="149">
        <f t="shared" si="37"/>
        <v>0</v>
      </c>
      <c r="O84" s="80">
        <v>0</v>
      </c>
      <c r="P84" s="9">
        <v>0</v>
      </c>
      <c r="Q84" s="9">
        <v>0</v>
      </c>
      <c r="R84" s="9">
        <v>0</v>
      </c>
      <c r="S84" s="149">
        <f t="shared" si="38"/>
        <v>0</v>
      </c>
      <c r="T84" s="80">
        <v>0</v>
      </c>
      <c r="U84" s="9">
        <v>0</v>
      </c>
      <c r="V84" s="9">
        <v>0</v>
      </c>
      <c r="W84" s="99">
        <v>0</v>
      </c>
      <c r="X84" s="149">
        <f t="shared" si="39"/>
        <v>0</v>
      </c>
      <c r="Y84" s="80">
        <v>0</v>
      </c>
      <c r="Z84" s="9">
        <v>0</v>
      </c>
      <c r="AA84" s="9">
        <v>0</v>
      </c>
      <c r="AB84" s="99">
        <v>0</v>
      </c>
      <c r="AC84" s="149">
        <f t="shared" si="40"/>
        <v>0</v>
      </c>
      <c r="AD84" s="80">
        <f t="shared" si="41"/>
        <v>0</v>
      </c>
      <c r="AE84" s="9">
        <f t="shared" si="41"/>
        <v>0</v>
      </c>
      <c r="AF84" s="9">
        <f t="shared" si="41"/>
        <v>0</v>
      </c>
      <c r="AG84" s="9">
        <f t="shared" si="41"/>
        <v>0</v>
      </c>
      <c r="AH84" s="149">
        <f t="shared" si="42"/>
        <v>0</v>
      </c>
    </row>
    <row r="85" spans="1:34" s="139" customFormat="1" ht="49.5" customHeight="1">
      <c r="A85" s="136"/>
      <c r="B85" s="200"/>
      <c r="C85" s="7">
        <v>6000</v>
      </c>
      <c r="D85" s="79" t="s">
        <v>22</v>
      </c>
      <c r="E85" s="80">
        <v>0</v>
      </c>
      <c r="F85" s="9">
        <v>0</v>
      </c>
      <c r="G85" s="9">
        <v>0</v>
      </c>
      <c r="H85" s="99">
        <v>0</v>
      </c>
      <c r="I85" s="149">
        <f t="shared" si="36"/>
        <v>0</v>
      </c>
      <c r="J85" s="80">
        <v>0</v>
      </c>
      <c r="K85" s="9">
        <v>0</v>
      </c>
      <c r="L85" s="9">
        <v>0</v>
      </c>
      <c r="M85" s="99">
        <v>0</v>
      </c>
      <c r="N85" s="149">
        <f t="shared" si="37"/>
        <v>0</v>
      </c>
      <c r="O85" s="80">
        <v>0</v>
      </c>
      <c r="P85" s="9">
        <v>0</v>
      </c>
      <c r="Q85" s="9">
        <v>0</v>
      </c>
      <c r="R85" s="9">
        <v>0</v>
      </c>
      <c r="S85" s="149">
        <f t="shared" si="38"/>
        <v>0</v>
      </c>
      <c r="T85" s="80">
        <v>0</v>
      </c>
      <c r="U85" s="9">
        <v>0</v>
      </c>
      <c r="V85" s="9">
        <v>0</v>
      </c>
      <c r="W85" s="99">
        <v>0</v>
      </c>
      <c r="X85" s="149">
        <f t="shared" si="39"/>
        <v>0</v>
      </c>
      <c r="Y85" s="80">
        <v>0</v>
      </c>
      <c r="Z85" s="9">
        <v>0</v>
      </c>
      <c r="AA85" s="9">
        <v>0</v>
      </c>
      <c r="AB85" s="99">
        <v>0</v>
      </c>
      <c r="AC85" s="149">
        <f t="shared" si="40"/>
        <v>0</v>
      </c>
      <c r="AD85" s="80">
        <f t="shared" si="41"/>
        <v>0</v>
      </c>
      <c r="AE85" s="9">
        <f t="shared" si="41"/>
        <v>0</v>
      </c>
      <c r="AF85" s="9">
        <f t="shared" si="41"/>
        <v>0</v>
      </c>
      <c r="AG85" s="9">
        <f t="shared" si="41"/>
        <v>0</v>
      </c>
      <c r="AH85" s="149">
        <f t="shared" si="42"/>
        <v>0</v>
      </c>
    </row>
    <row r="86" spans="1:34" ht="64.5" customHeight="1">
      <c r="A86" s="1"/>
      <c r="B86" s="198">
        <v>12</v>
      </c>
      <c r="C86" s="11"/>
      <c r="D86" s="144" t="s">
        <v>33</v>
      </c>
      <c r="E86" s="150">
        <f>+E87+E88+E89+E90+E91+E92</f>
        <v>20300046.82</v>
      </c>
      <c r="F86" s="6">
        <f t="shared" ref="F86:AH86" si="43">+F87+F88+F89+F90+F91+F92</f>
        <v>0</v>
      </c>
      <c r="G86" s="6">
        <f t="shared" si="43"/>
        <v>8850911.5099999998</v>
      </c>
      <c r="H86" s="6">
        <f t="shared" si="43"/>
        <v>0</v>
      </c>
      <c r="I86" s="151">
        <f>+I87+I88+I89+I90+I91+I92</f>
        <v>29150958.329999998</v>
      </c>
      <c r="J86" s="150">
        <f t="shared" si="43"/>
        <v>0</v>
      </c>
      <c r="K86" s="6">
        <f t="shared" si="43"/>
        <v>0</v>
      </c>
      <c r="L86" s="6">
        <f t="shared" si="43"/>
        <v>0</v>
      </c>
      <c r="M86" s="6">
        <f t="shared" si="43"/>
        <v>0</v>
      </c>
      <c r="N86" s="151">
        <f t="shared" si="43"/>
        <v>0</v>
      </c>
      <c r="O86" s="150">
        <f t="shared" si="43"/>
        <v>0</v>
      </c>
      <c r="P86" s="6">
        <f t="shared" si="43"/>
        <v>0</v>
      </c>
      <c r="Q86" s="6">
        <f t="shared" si="43"/>
        <v>0</v>
      </c>
      <c r="R86" s="6">
        <f t="shared" si="43"/>
        <v>0</v>
      </c>
      <c r="S86" s="151">
        <f t="shared" si="43"/>
        <v>0</v>
      </c>
      <c r="T86" s="150">
        <f t="shared" si="43"/>
        <v>20186928.419999998</v>
      </c>
      <c r="U86" s="6">
        <f t="shared" si="43"/>
        <v>0</v>
      </c>
      <c r="V86" s="6">
        <f t="shared" si="43"/>
        <v>8241483.25</v>
      </c>
      <c r="W86" s="6">
        <f t="shared" si="43"/>
        <v>0</v>
      </c>
      <c r="X86" s="151">
        <f t="shared" si="43"/>
        <v>28428411.669999998</v>
      </c>
      <c r="Y86" s="150">
        <f t="shared" si="43"/>
        <v>0</v>
      </c>
      <c r="Z86" s="6">
        <f t="shared" si="43"/>
        <v>0</v>
      </c>
      <c r="AA86" s="6">
        <f t="shared" si="43"/>
        <v>0</v>
      </c>
      <c r="AB86" s="6">
        <f t="shared" si="43"/>
        <v>0</v>
      </c>
      <c r="AC86" s="151">
        <f t="shared" si="43"/>
        <v>0</v>
      </c>
      <c r="AD86" s="150">
        <f t="shared" si="43"/>
        <v>113118.40000000037</v>
      </c>
      <c r="AE86" s="6">
        <f t="shared" si="43"/>
        <v>0</v>
      </c>
      <c r="AF86" s="6">
        <f t="shared" si="43"/>
        <v>609428.25999999931</v>
      </c>
      <c r="AG86" s="6">
        <f t="shared" si="43"/>
        <v>0</v>
      </c>
      <c r="AH86" s="151">
        <f t="shared" si="43"/>
        <v>722546.65999999968</v>
      </c>
    </row>
    <row r="87" spans="1:34" s="139" customFormat="1" ht="49.5" customHeight="1">
      <c r="A87" s="136"/>
      <c r="B87" s="199"/>
      <c r="C87" s="7">
        <v>1000</v>
      </c>
      <c r="D87" s="79" t="s">
        <v>17</v>
      </c>
      <c r="E87" s="80">
        <v>0</v>
      </c>
      <c r="F87" s="9">
        <v>0</v>
      </c>
      <c r="G87" s="9">
        <v>5291815.0999999996</v>
      </c>
      <c r="H87" s="99">
        <v>0</v>
      </c>
      <c r="I87" s="149">
        <f t="shared" si="36"/>
        <v>5291815.0999999996</v>
      </c>
      <c r="J87" s="80">
        <v>0</v>
      </c>
      <c r="K87" s="9">
        <v>0</v>
      </c>
      <c r="L87" s="9">
        <v>0</v>
      </c>
      <c r="M87" s="99">
        <v>0</v>
      </c>
      <c r="N87" s="149">
        <f t="shared" si="37"/>
        <v>0</v>
      </c>
      <c r="O87" s="80">
        <v>0</v>
      </c>
      <c r="P87" s="9">
        <v>0</v>
      </c>
      <c r="Q87" s="9">
        <v>0</v>
      </c>
      <c r="R87" s="99">
        <v>0</v>
      </c>
      <c r="S87" s="149">
        <f t="shared" si="38"/>
        <v>0</v>
      </c>
      <c r="T87" s="80">
        <v>0</v>
      </c>
      <c r="U87" s="9">
        <v>0</v>
      </c>
      <c r="V87" s="9">
        <v>5074894.8600000003</v>
      </c>
      <c r="W87" s="99">
        <v>0</v>
      </c>
      <c r="X87" s="149">
        <f t="shared" si="39"/>
        <v>5074894.8600000003</v>
      </c>
      <c r="Y87" s="80">
        <v>0</v>
      </c>
      <c r="Z87" s="9">
        <v>0</v>
      </c>
      <c r="AA87" s="9">
        <v>0</v>
      </c>
      <c r="AB87" s="99">
        <v>0</v>
      </c>
      <c r="AC87" s="149">
        <f t="shared" si="40"/>
        <v>0</v>
      </c>
      <c r="AD87" s="80">
        <f t="shared" ref="AD87:AG92" si="44">E87-J87-O87-T87-Y87</f>
        <v>0</v>
      </c>
      <c r="AE87" s="9">
        <f t="shared" si="44"/>
        <v>0</v>
      </c>
      <c r="AF87" s="9">
        <f t="shared" si="44"/>
        <v>216920.23999999929</v>
      </c>
      <c r="AG87" s="9">
        <f t="shared" si="44"/>
        <v>0</v>
      </c>
      <c r="AH87" s="149">
        <f t="shared" ref="AH87:AH92" si="45">+AD87+AE87+AF87+AG87</f>
        <v>216920.23999999929</v>
      </c>
    </row>
    <row r="88" spans="1:34" s="139" customFormat="1" ht="49.5" customHeight="1">
      <c r="A88" s="136"/>
      <c r="B88" s="199"/>
      <c r="C88" s="7">
        <v>2000</v>
      </c>
      <c r="D88" s="79" t="s">
        <v>18</v>
      </c>
      <c r="E88" s="80">
        <v>0</v>
      </c>
      <c r="F88" s="9">
        <v>0</v>
      </c>
      <c r="G88" s="9">
        <v>0</v>
      </c>
      <c r="H88" s="99">
        <v>0</v>
      </c>
      <c r="I88" s="149">
        <f t="shared" si="36"/>
        <v>0</v>
      </c>
      <c r="J88" s="80">
        <v>0</v>
      </c>
      <c r="K88" s="9">
        <v>0</v>
      </c>
      <c r="L88" s="9">
        <v>0</v>
      </c>
      <c r="M88" s="99">
        <v>0</v>
      </c>
      <c r="N88" s="149">
        <f t="shared" si="37"/>
        <v>0</v>
      </c>
      <c r="O88" s="80">
        <v>0</v>
      </c>
      <c r="P88" s="9">
        <v>0</v>
      </c>
      <c r="Q88" s="9">
        <v>0</v>
      </c>
      <c r="R88" s="99">
        <v>0</v>
      </c>
      <c r="S88" s="149">
        <f t="shared" si="38"/>
        <v>0</v>
      </c>
      <c r="T88" s="80">
        <v>0</v>
      </c>
      <c r="U88" s="9">
        <v>0</v>
      </c>
      <c r="V88" s="9">
        <v>0</v>
      </c>
      <c r="W88" s="99">
        <v>0</v>
      </c>
      <c r="X88" s="149">
        <f t="shared" si="39"/>
        <v>0</v>
      </c>
      <c r="Y88" s="80">
        <v>0</v>
      </c>
      <c r="Z88" s="9">
        <v>0</v>
      </c>
      <c r="AA88" s="9">
        <v>0</v>
      </c>
      <c r="AB88" s="99">
        <v>0</v>
      </c>
      <c r="AC88" s="149">
        <f t="shared" si="40"/>
        <v>0</v>
      </c>
      <c r="AD88" s="80">
        <f t="shared" si="44"/>
        <v>0</v>
      </c>
      <c r="AE88" s="9">
        <f t="shared" si="44"/>
        <v>0</v>
      </c>
      <c r="AF88" s="9">
        <f t="shared" si="44"/>
        <v>0</v>
      </c>
      <c r="AG88" s="9">
        <f t="shared" si="44"/>
        <v>0</v>
      </c>
      <c r="AH88" s="149">
        <f t="shared" si="45"/>
        <v>0</v>
      </c>
    </row>
    <row r="89" spans="1:34" s="139" customFormat="1" ht="49.5" customHeight="1">
      <c r="A89" s="136"/>
      <c r="B89" s="199"/>
      <c r="C89" s="7">
        <v>3000</v>
      </c>
      <c r="D89" s="79" t="s">
        <v>19</v>
      </c>
      <c r="E89" s="80">
        <v>15527737.289999999</v>
      </c>
      <c r="F89" s="9">
        <v>0</v>
      </c>
      <c r="G89" s="9">
        <v>3028236.66</v>
      </c>
      <c r="H89" s="99">
        <v>0</v>
      </c>
      <c r="I89" s="149">
        <f t="shared" si="36"/>
        <v>18555973.949999999</v>
      </c>
      <c r="J89" s="80">
        <v>0</v>
      </c>
      <c r="K89" s="9">
        <v>0</v>
      </c>
      <c r="L89" s="9">
        <v>0</v>
      </c>
      <c r="M89" s="99">
        <v>0</v>
      </c>
      <c r="N89" s="149">
        <f t="shared" si="37"/>
        <v>0</v>
      </c>
      <c r="O89" s="80">
        <v>0</v>
      </c>
      <c r="P89" s="9">
        <v>0</v>
      </c>
      <c r="Q89" s="9">
        <v>0</v>
      </c>
      <c r="R89" s="99">
        <v>0</v>
      </c>
      <c r="S89" s="149">
        <f t="shared" si="38"/>
        <v>0</v>
      </c>
      <c r="T89" s="80">
        <v>15527737.289999999</v>
      </c>
      <c r="U89" s="9">
        <v>0</v>
      </c>
      <c r="V89" s="9">
        <v>2778236.66</v>
      </c>
      <c r="W89" s="99">
        <v>0</v>
      </c>
      <c r="X89" s="149">
        <f t="shared" si="39"/>
        <v>18305973.949999999</v>
      </c>
      <c r="Y89" s="80">
        <v>0</v>
      </c>
      <c r="Z89" s="9">
        <v>0</v>
      </c>
      <c r="AA89" s="9">
        <v>0</v>
      </c>
      <c r="AB89" s="99">
        <v>0</v>
      </c>
      <c r="AC89" s="149">
        <f t="shared" si="40"/>
        <v>0</v>
      </c>
      <c r="AD89" s="80">
        <f t="shared" si="44"/>
        <v>0</v>
      </c>
      <c r="AE89" s="9">
        <f t="shared" si="44"/>
        <v>0</v>
      </c>
      <c r="AF89" s="9">
        <f>G89-L89-Q89-V89-AA89</f>
        <v>250000</v>
      </c>
      <c r="AG89" s="9">
        <f t="shared" si="44"/>
        <v>0</v>
      </c>
      <c r="AH89" s="149">
        <f t="shared" si="45"/>
        <v>250000</v>
      </c>
    </row>
    <row r="90" spans="1:34" s="139" customFormat="1" ht="54.95" customHeight="1">
      <c r="A90" s="136"/>
      <c r="B90" s="199"/>
      <c r="C90" s="7">
        <v>4000</v>
      </c>
      <c r="D90" s="79" t="s">
        <v>20</v>
      </c>
      <c r="E90" s="80">
        <v>0</v>
      </c>
      <c r="F90" s="9">
        <v>0</v>
      </c>
      <c r="G90" s="9">
        <v>0</v>
      </c>
      <c r="H90" s="99">
        <v>0</v>
      </c>
      <c r="I90" s="149">
        <f t="shared" si="36"/>
        <v>0</v>
      </c>
      <c r="J90" s="80">
        <v>0</v>
      </c>
      <c r="K90" s="9">
        <v>0</v>
      </c>
      <c r="L90" s="9">
        <v>0</v>
      </c>
      <c r="M90" s="99">
        <v>0</v>
      </c>
      <c r="N90" s="149">
        <f t="shared" si="37"/>
        <v>0</v>
      </c>
      <c r="O90" s="80">
        <v>0</v>
      </c>
      <c r="P90" s="9">
        <v>0</v>
      </c>
      <c r="Q90" s="9">
        <v>0</v>
      </c>
      <c r="R90" s="99">
        <v>0</v>
      </c>
      <c r="S90" s="149">
        <f t="shared" si="38"/>
        <v>0</v>
      </c>
      <c r="T90" s="80">
        <v>0</v>
      </c>
      <c r="U90" s="9">
        <v>0</v>
      </c>
      <c r="V90" s="9">
        <v>0</v>
      </c>
      <c r="W90" s="99">
        <v>0</v>
      </c>
      <c r="X90" s="149">
        <f t="shared" si="39"/>
        <v>0</v>
      </c>
      <c r="Y90" s="80">
        <v>0</v>
      </c>
      <c r="Z90" s="9">
        <v>0</v>
      </c>
      <c r="AA90" s="9">
        <v>0</v>
      </c>
      <c r="AB90" s="99">
        <v>0</v>
      </c>
      <c r="AC90" s="149">
        <f t="shared" si="40"/>
        <v>0</v>
      </c>
      <c r="AD90" s="80">
        <f t="shared" si="44"/>
        <v>0</v>
      </c>
      <c r="AE90" s="9">
        <f t="shared" si="44"/>
        <v>0</v>
      </c>
      <c r="AF90" s="9">
        <f t="shared" si="44"/>
        <v>0</v>
      </c>
      <c r="AG90" s="9">
        <f t="shared" si="44"/>
        <v>0</v>
      </c>
      <c r="AH90" s="149">
        <f t="shared" si="45"/>
        <v>0</v>
      </c>
    </row>
    <row r="91" spans="1:34" s="139" customFormat="1" ht="49.5" customHeight="1">
      <c r="A91" s="136"/>
      <c r="B91" s="199"/>
      <c r="C91" s="7">
        <v>5000</v>
      </c>
      <c r="D91" s="79" t="s">
        <v>21</v>
      </c>
      <c r="E91" s="80">
        <v>4772309.53</v>
      </c>
      <c r="F91" s="9">
        <v>0</v>
      </c>
      <c r="G91" s="9">
        <v>530859.75</v>
      </c>
      <c r="H91" s="99">
        <v>0</v>
      </c>
      <c r="I91" s="149">
        <f>+E91+F91+G91+H91</f>
        <v>5303169.28</v>
      </c>
      <c r="J91" s="80">
        <v>0</v>
      </c>
      <c r="K91" s="9">
        <v>0</v>
      </c>
      <c r="L91" s="9">
        <v>0</v>
      </c>
      <c r="M91" s="99">
        <v>0</v>
      </c>
      <c r="N91" s="149">
        <f t="shared" si="37"/>
        <v>0</v>
      </c>
      <c r="O91" s="80">
        <v>0</v>
      </c>
      <c r="P91" s="9">
        <v>0</v>
      </c>
      <c r="Q91" s="9">
        <v>0</v>
      </c>
      <c r="R91" s="99">
        <v>0</v>
      </c>
      <c r="S91" s="149">
        <f t="shared" si="38"/>
        <v>0</v>
      </c>
      <c r="T91" s="80">
        <v>4659191.13</v>
      </c>
      <c r="U91" s="9">
        <v>0</v>
      </c>
      <c r="V91" s="9">
        <v>388351.73</v>
      </c>
      <c r="W91" s="99">
        <v>0</v>
      </c>
      <c r="X91" s="149">
        <f t="shared" si="39"/>
        <v>5047542.8599999994</v>
      </c>
      <c r="Y91" s="80">
        <v>0</v>
      </c>
      <c r="Z91" s="9">
        <v>0</v>
      </c>
      <c r="AA91" s="9">
        <v>0</v>
      </c>
      <c r="AB91" s="99">
        <v>0</v>
      </c>
      <c r="AC91" s="149">
        <f t="shared" si="40"/>
        <v>0</v>
      </c>
      <c r="AD91" s="80">
        <f t="shared" si="44"/>
        <v>113118.40000000037</v>
      </c>
      <c r="AE91" s="9">
        <f t="shared" si="44"/>
        <v>0</v>
      </c>
      <c r="AF91" s="9">
        <f t="shared" si="44"/>
        <v>142508.02000000002</v>
      </c>
      <c r="AG91" s="9">
        <f t="shared" si="44"/>
        <v>0</v>
      </c>
      <c r="AH91" s="149">
        <f t="shared" si="45"/>
        <v>255626.42000000039</v>
      </c>
    </row>
    <row r="92" spans="1:34" s="139" customFormat="1" ht="49.5" customHeight="1">
      <c r="A92" s="136"/>
      <c r="B92" s="200"/>
      <c r="C92" s="7">
        <v>6000</v>
      </c>
      <c r="D92" s="79" t="s">
        <v>22</v>
      </c>
      <c r="E92" s="80">
        <v>0</v>
      </c>
      <c r="F92" s="9">
        <v>0</v>
      </c>
      <c r="G92" s="9">
        <v>0</v>
      </c>
      <c r="H92" s="99">
        <v>0</v>
      </c>
      <c r="I92" s="149">
        <f t="shared" si="36"/>
        <v>0</v>
      </c>
      <c r="J92" s="80">
        <v>0</v>
      </c>
      <c r="K92" s="9">
        <v>0</v>
      </c>
      <c r="L92" s="9">
        <v>0</v>
      </c>
      <c r="M92" s="99">
        <v>0</v>
      </c>
      <c r="N92" s="149">
        <f t="shared" si="37"/>
        <v>0</v>
      </c>
      <c r="O92" s="80">
        <v>0</v>
      </c>
      <c r="P92" s="9">
        <v>0</v>
      </c>
      <c r="Q92" s="9">
        <v>0</v>
      </c>
      <c r="R92" s="99">
        <v>0</v>
      </c>
      <c r="S92" s="149">
        <f t="shared" si="38"/>
        <v>0</v>
      </c>
      <c r="T92" s="80">
        <v>0</v>
      </c>
      <c r="U92" s="9">
        <v>0</v>
      </c>
      <c r="V92" s="9">
        <v>0</v>
      </c>
      <c r="W92" s="99">
        <v>0</v>
      </c>
      <c r="X92" s="149">
        <f t="shared" si="39"/>
        <v>0</v>
      </c>
      <c r="Y92" s="80">
        <v>0</v>
      </c>
      <c r="Z92" s="9">
        <v>0</v>
      </c>
      <c r="AA92" s="9">
        <v>0</v>
      </c>
      <c r="AB92" s="99">
        <v>0</v>
      </c>
      <c r="AC92" s="149">
        <f t="shared" si="40"/>
        <v>0</v>
      </c>
      <c r="AD92" s="80">
        <f t="shared" si="44"/>
        <v>0</v>
      </c>
      <c r="AE92" s="9">
        <f t="shared" si="44"/>
        <v>0</v>
      </c>
      <c r="AF92" s="9">
        <f t="shared" si="44"/>
        <v>0</v>
      </c>
      <c r="AG92" s="9">
        <f t="shared" si="44"/>
        <v>0</v>
      </c>
      <c r="AH92" s="149">
        <f t="shared" si="45"/>
        <v>0</v>
      </c>
    </row>
    <row r="93" spans="1:34" ht="64.5" customHeight="1">
      <c r="A93" s="1"/>
      <c r="B93" s="198">
        <v>13</v>
      </c>
      <c r="C93" s="11"/>
      <c r="D93" s="152" t="s">
        <v>34</v>
      </c>
      <c r="E93" s="150">
        <f>+E94+E95+E96+E97+E98+E99</f>
        <v>4962095.76</v>
      </c>
      <c r="F93" s="6">
        <f t="shared" ref="F93:AH93" si="46">+F94+F95+F96+F97+F98+F99</f>
        <v>0</v>
      </c>
      <c r="G93" s="6">
        <f t="shared" si="46"/>
        <v>6572194.6699999999</v>
      </c>
      <c r="H93" s="6">
        <f t="shared" si="46"/>
        <v>0</v>
      </c>
      <c r="I93" s="151">
        <f t="shared" si="46"/>
        <v>11534290.43</v>
      </c>
      <c r="J93" s="150">
        <f t="shared" si="46"/>
        <v>0</v>
      </c>
      <c r="K93" s="6">
        <f t="shared" si="46"/>
        <v>0</v>
      </c>
      <c r="L93" s="6">
        <f t="shared" si="46"/>
        <v>0</v>
      </c>
      <c r="M93" s="6">
        <f t="shared" si="46"/>
        <v>0</v>
      </c>
      <c r="N93" s="151">
        <f t="shared" si="46"/>
        <v>0</v>
      </c>
      <c r="O93" s="150">
        <f t="shared" si="46"/>
        <v>0</v>
      </c>
      <c r="P93" s="6">
        <f t="shared" si="46"/>
        <v>0</v>
      </c>
      <c r="Q93" s="6">
        <f t="shared" si="46"/>
        <v>0</v>
      </c>
      <c r="R93" s="6">
        <f t="shared" si="46"/>
        <v>0</v>
      </c>
      <c r="S93" s="151">
        <f t="shared" si="46"/>
        <v>0</v>
      </c>
      <c r="T93" s="150">
        <f t="shared" si="46"/>
        <v>4962095.76</v>
      </c>
      <c r="U93" s="6">
        <f t="shared" si="46"/>
        <v>0</v>
      </c>
      <c r="V93" s="6">
        <f t="shared" si="46"/>
        <v>5585151.25</v>
      </c>
      <c r="W93" s="6">
        <f t="shared" si="46"/>
        <v>0</v>
      </c>
      <c r="X93" s="151">
        <f t="shared" si="46"/>
        <v>10547247.01</v>
      </c>
      <c r="Y93" s="150">
        <f t="shared" si="46"/>
        <v>0</v>
      </c>
      <c r="Z93" s="6">
        <f t="shared" si="46"/>
        <v>0</v>
      </c>
      <c r="AA93" s="6">
        <f t="shared" si="46"/>
        <v>0</v>
      </c>
      <c r="AB93" s="6">
        <f t="shared" si="46"/>
        <v>0</v>
      </c>
      <c r="AC93" s="151">
        <f t="shared" si="46"/>
        <v>0</v>
      </c>
      <c r="AD93" s="150">
        <f t="shared" si="46"/>
        <v>0</v>
      </c>
      <c r="AE93" s="6">
        <f t="shared" si="46"/>
        <v>0</v>
      </c>
      <c r="AF93" s="6">
        <f t="shared" si="46"/>
        <v>987043.41999999969</v>
      </c>
      <c r="AG93" s="6">
        <f t="shared" si="46"/>
        <v>0</v>
      </c>
      <c r="AH93" s="151">
        <f t="shared" si="46"/>
        <v>987043.41999999969</v>
      </c>
    </row>
    <row r="94" spans="1:34" s="140" customFormat="1" ht="49.5" customHeight="1">
      <c r="A94" s="136"/>
      <c r="B94" s="199"/>
      <c r="C94" s="7">
        <v>1000</v>
      </c>
      <c r="D94" s="79" t="s">
        <v>17</v>
      </c>
      <c r="E94" s="80">
        <v>0</v>
      </c>
      <c r="F94" s="9">
        <v>0</v>
      </c>
      <c r="G94" s="9">
        <v>5964062.6799999997</v>
      </c>
      <c r="H94" s="99">
        <v>0</v>
      </c>
      <c r="I94" s="149">
        <f t="shared" si="36"/>
        <v>5964062.6799999997</v>
      </c>
      <c r="J94" s="80">
        <v>0</v>
      </c>
      <c r="K94" s="9">
        <v>0</v>
      </c>
      <c r="L94" s="9">
        <v>0</v>
      </c>
      <c r="M94" s="99">
        <v>0</v>
      </c>
      <c r="N94" s="149">
        <f t="shared" si="37"/>
        <v>0</v>
      </c>
      <c r="O94" s="80">
        <v>0</v>
      </c>
      <c r="P94" s="9">
        <v>0</v>
      </c>
      <c r="Q94" s="9">
        <v>0</v>
      </c>
      <c r="R94" s="99">
        <v>0</v>
      </c>
      <c r="S94" s="149">
        <f t="shared" si="38"/>
        <v>0</v>
      </c>
      <c r="T94" s="80">
        <v>0</v>
      </c>
      <c r="U94" s="9">
        <v>0</v>
      </c>
      <c r="V94" s="9">
        <v>5585151.25</v>
      </c>
      <c r="W94" s="99">
        <v>0</v>
      </c>
      <c r="X94" s="149">
        <f t="shared" si="39"/>
        <v>5585151.25</v>
      </c>
      <c r="Y94" s="80">
        <v>0</v>
      </c>
      <c r="Z94" s="9">
        <v>0</v>
      </c>
      <c r="AA94" s="9">
        <v>0</v>
      </c>
      <c r="AB94" s="99">
        <v>0</v>
      </c>
      <c r="AC94" s="149">
        <f t="shared" si="40"/>
        <v>0</v>
      </c>
      <c r="AD94" s="80">
        <f t="shared" ref="AD94:AG99" si="47">E94-J94-O94-T94-Y94</f>
        <v>0</v>
      </c>
      <c r="AE94" s="9">
        <f t="shared" si="47"/>
        <v>0</v>
      </c>
      <c r="AF94" s="9">
        <f t="shared" si="47"/>
        <v>378911.4299999997</v>
      </c>
      <c r="AG94" s="9">
        <f t="shared" si="47"/>
        <v>0</v>
      </c>
      <c r="AH94" s="149">
        <f t="shared" ref="AH94:AH99" si="48">+AD94+AE94+AF94+AG94</f>
        <v>378911.4299999997</v>
      </c>
    </row>
    <row r="95" spans="1:34" s="140" customFormat="1" ht="49.5" customHeight="1">
      <c r="A95" s="136"/>
      <c r="B95" s="199"/>
      <c r="C95" s="7">
        <v>2000</v>
      </c>
      <c r="D95" s="79" t="s">
        <v>18</v>
      </c>
      <c r="E95" s="80">
        <v>0</v>
      </c>
      <c r="F95" s="9">
        <v>0</v>
      </c>
      <c r="G95" s="9">
        <v>146131.99</v>
      </c>
      <c r="H95" s="99">
        <v>0</v>
      </c>
      <c r="I95" s="149">
        <f t="shared" si="36"/>
        <v>146131.99</v>
      </c>
      <c r="J95" s="80">
        <v>0</v>
      </c>
      <c r="K95" s="9">
        <v>0</v>
      </c>
      <c r="L95" s="9">
        <v>0</v>
      </c>
      <c r="M95" s="99">
        <v>0</v>
      </c>
      <c r="N95" s="149">
        <f t="shared" si="37"/>
        <v>0</v>
      </c>
      <c r="O95" s="80">
        <v>0</v>
      </c>
      <c r="P95" s="9">
        <v>0</v>
      </c>
      <c r="Q95" s="9">
        <v>0</v>
      </c>
      <c r="R95" s="99">
        <v>0</v>
      </c>
      <c r="S95" s="149">
        <f t="shared" si="38"/>
        <v>0</v>
      </c>
      <c r="T95" s="80">
        <v>0</v>
      </c>
      <c r="U95" s="9">
        <v>0</v>
      </c>
      <c r="V95" s="9">
        <v>0</v>
      </c>
      <c r="W95" s="99">
        <v>0</v>
      </c>
      <c r="X95" s="149">
        <f t="shared" si="39"/>
        <v>0</v>
      </c>
      <c r="Y95" s="80">
        <v>0</v>
      </c>
      <c r="Z95" s="9">
        <v>0</v>
      </c>
      <c r="AA95" s="9">
        <v>0</v>
      </c>
      <c r="AB95" s="99">
        <v>0</v>
      </c>
      <c r="AC95" s="149">
        <f t="shared" si="40"/>
        <v>0</v>
      </c>
      <c r="AD95" s="80">
        <f t="shared" si="47"/>
        <v>0</v>
      </c>
      <c r="AE95" s="9">
        <f t="shared" si="47"/>
        <v>0</v>
      </c>
      <c r="AF95" s="9">
        <f t="shared" si="47"/>
        <v>146131.99</v>
      </c>
      <c r="AG95" s="9">
        <f t="shared" si="47"/>
        <v>0</v>
      </c>
      <c r="AH95" s="149">
        <f t="shared" si="48"/>
        <v>146131.99</v>
      </c>
    </row>
    <row r="96" spans="1:34" s="140" customFormat="1" ht="49.5" customHeight="1">
      <c r="A96" s="136"/>
      <c r="B96" s="199"/>
      <c r="C96" s="7">
        <v>3000</v>
      </c>
      <c r="D96" s="79" t="s">
        <v>19</v>
      </c>
      <c r="E96" s="80">
        <v>533364.52</v>
      </c>
      <c r="F96" s="9">
        <v>0</v>
      </c>
      <c r="G96" s="9">
        <v>462000</v>
      </c>
      <c r="H96" s="99">
        <v>0</v>
      </c>
      <c r="I96" s="149">
        <f t="shared" si="36"/>
        <v>995364.52</v>
      </c>
      <c r="J96" s="80">
        <v>0</v>
      </c>
      <c r="K96" s="9">
        <v>0</v>
      </c>
      <c r="L96" s="9">
        <v>0</v>
      </c>
      <c r="M96" s="99">
        <v>0</v>
      </c>
      <c r="N96" s="149">
        <f t="shared" si="37"/>
        <v>0</v>
      </c>
      <c r="O96" s="80">
        <v>0</v>
      </c>
      <c r="P96" s="9">
        <v>0</v>
      </c>
      <c r="Q96" s="9">
        <v>0</v>
      </c>
      <c r="R96" s="99">
        <v>0</v>
      </c>
      <c r="S96" s="149">
        <f t="shared" si="38"/>
        <v>0</v>
      </c>
      <c r="T96" s="80">
        <v>533364.52</v>
      </c>
      <c r="U96" s="9">
        <v>0</v>
      </c>
      <c r="V96" s="9">
        <v>0</v>
      </c>
      <c r="W96" s="99">
        <v>0</v>
      </c>
      <c r="X96" s="149">
        <f t="shared" si="39"/>
        <v>533364.52</v>
      </c>
      <c r="Y96" s="80">
        <v>0</v>
      </c>
      <c r="Z96" s="9">
        <v>0</v>
      </c>
      <c r="AA96" s="9">
        <v>0</v>
      </c>
      <c r="AB96" s="99">
        <v>0</v>
      </c>
      <c r="AC96" s="149">
        <f t="shared" si="40"/>
        <v>0</v>
      </c>
      <c r="AD96" s="80">
        <f t="shared" si="47"/>
        <v>0</v>
      </c>
      <c r="AE96" s="9">
        <f t="shared" si="47"/>
        <v>0</v>
      </c>
      <c r="AF96" s="9">
        <f t="shared" si="47"/>
        <v>462000</v>
      </c>
      <c r="AG96" s="9">
        <f t="shared" si="47"/>
        <v>0</v>
      </c>
      <c r="AH96" s="149">
        <f t="shared" si="48"/>
        <v>462000</v>
      </c>
    </row>
    <row r="97" spans="1:34" s="140" customFormat="1" ht="54.95" customHeight="1">
      <c r="A97" s="136"/>
      <c r="B97" s="199"/>
      <c r="C97" s="7">
        <v>4000</v>
      </c>
      <c r="D97" s="79" t="s">
        <v>20</v>
      </c>
      <c r="E97" s="80">
        <v>0</v>
      </c>
      <c r="F97" s="9">
        <v>0</v>
      </c>
      <c r="G97" s="9">
        <v>0</v>
      </c>
      <c r="H97" s="99"/>
      <c r="I97" s="149">
        <f t="shared" si="36"/>
        <v>0</v>
      </c>
      <c r="J97" s="80">
        <v>0</v>
      </c>
      <c r="K97" s="9">
        <v>0</v>
      </c>
      <c r="L97" s="9">
        <v>0</v>
      </c>
      <c r="M97" s="99">
        <v>0</v>
      </c>
      <c r="N97" s="149">
        <f t="shared" si="37"/>
        <v>0</v>
      </c>
      <c r="O97" s="80">
        <v>0</v>
      </c>
      <c r="P97" s="9">
        <v>0</v>
      </c>
      <c r="Q97" s="9">
        <v>0</v>
      </c>
      <c r="R97" s="99">
        <v>0</v>
      </c>
      <c r="S97" s="149">
        <f t="shared" si="38"/>
        <v>0</v>
      </c>
      <c r="T97" s="80">
        <v>0</v>
      </c>
      <c r="U97" s="9">
        <v>0</v>
      </c>
      <c r="V97" s="9">
        <v>0</v>
      </c>
      <c r="W97" s="99">
        <v>0</v>
      </c>
      <c r="X97" s="149">
        <f t="shared" si="39"/>
        <v>0</v>
      </c>
      <c r="Y97" s="80">
        <v>0</v>
      </c>
      <c r="Z97" s="9">
        <v>0</v>
      </c>
      <c r="AA97" s="9">
        <v>0</v>
      </c>
      <c r="AB97" s="99">
        <v>0</v>
      </c>
      <c r="AC97" s="149">
        <f t="shared" si="40"/>
        <v>0</v>
      </c>
      <c r="AD97" s="80">
        <f t="shared" si="47"/>
        <v>0</v>
      </c>
      <c r="AE97" s="9">
        <f t="shared" si="47"/>
        <v>0</v>
      </c>
      <c r="AF97" s="9">
        <f t="shared" si="47"/>
        <v>0</v>
      </c>
      <c r="AG97" s="9">
        <f t="shared" si="47"/>
        <v>0</v>
      </c>
      <c r="AH97" s="149">
        <f t="shared" si="48"/>
        <v>0</v>
      </c>
    </row>
    <row r="98" spans="1:34" s="140" customFormat="1" ht="49.5" customHeight="1">
      <c r="A98" s="136"/>
      <c r="B98" s="199"/>
      <c r="C98" s="7">
        <v>5000</v>
      </c>
      <c r="D98" s="79" t="s">
        <v>21</v>
      </c>
      <c r="E98" s="80">
        <v>4428731.24</v>
      </c>
      <c r="F98" s="9">
        <v>0</v>
      </c>
      <c r="G98" s="9">
        <v>0</v>
      </c>
      <c r="H98" s="99">
        <v>0</v>
      </c>
      <c r="I98" s="149">
        <f t="shared" si="36"/>
        <v>4428731.24</v>
      </c>
      <c r="J98" s="80">
        <v>0</v>
      </c>
      <c r="K98" s="9">
        <v>0</v>
      </c>
      <c r="L98" s="9">
        <v>0</v>
      </c>
      <c r="M98" s="99">
        <v>0</v>
      </c>
      <c r="N98" s="149">
        <f t="shared" si="37"/>
        <v>0</v>
      </c>
      <c r="O98" s="80">
        <v>0</v>
      </c>
      <c r="P98" s="9">
        <v>0</v>
      </c>
      <c r="Q98" s="9">
        <v>0</v>
      </c>
      <c r="R98" s="99">
        <v>0</v>
      </c>
      <c r="S98" s="149">
        <f t="shared" si="38"/>
        <v>0</v>
      </c>
      <c r="T98" s="80">
        <v>4428731.24</v>
      </c>
      <c r="U98" s="9">
        <v>0</v>
      </c>
      <c r="V98" s="9">
        <v>0</v>
      </c>
      <c r="W98" s="99">
        <v>0</v>
      </c>
      <c r="X98" s="149">
        <f t="shared" si="39"/>
        <v>4428731.24</v>
      </c>
      <c r="Y98" s="80">
        <v>0</v>
      </c>
      <c r="Z98" s="9">
        <v>0</v>
      </c>
      <c r="AA98" s="9">
        <v>0</v>
      </c>
      <c r="AB98" s="99">
        <v>0</v>
      </c>
      <c r="AC98" s="149">
        <f t="shared" si="40"/>
        <v>0</v>
      </c>
      <c r="AD98" s="80">
        <f t="shared" si="47"/>
        <v>0</v>
      </c>
      <c r="AE98" s="9">
        <f t="shared" si="47"/>
        <v>0</v>
      </c>
      <c r="AF98" s="9">
        <f t="shared" si="47"/>
        <v>0</v>
      </c>
      <c r="AG98" s="9">
        <f t="shared" si="47"/>
        <v>0</v>
      </c>
      <c r="AH98" s="149">
        <f t="shared" si="48"/>
        <v>0</v>
      </c>
    </row>
    <row r="99" spans="1:34" s="140" customFormat="1" ht="49.5" customHeight="1">
      <c r="A99" s="136"/>
      <c r="B99" s="200"/>
      <c r="C99" s="7">
        <v>6000</v>
      </c>
      <c r="D99" s="79" t="s">
        <v>22</v>
      </c>
      <c r="E99" s="80">
        <v>0</v>
      </c>
      <c r="F99" s="9">
        <v>0</v>
      </c>
      <c r="G99" s="9">
        <v>0</v>
      </c>
      <c r="H99" s="99">
        <v>0</v>
      </c>
      <c r="I99" s="149">
        <f t="shared" si="36"/>
        <v>0</v>
      </c>
      <c r="J99" s="80">
        <v>0</v>
      </c>
      <c r="K99" s="9">
        <v>0</v>
      </c>
      <c r="L99" s="9">
        <v>0</v>
      </c>
      <c r="M99" s="99">
        <v>0</v>
      </c>
      <c r="N99" s="149">
        <f t="shared" si="37"/>
        <v>0</v>
      </c>
      <c r="O99" s="80">
        <v>0</v>
      </c>
      <c r="P99" s="9">
        <v>0</v>
      </c>
      <c r="Q99" s="9">
        <v>0</v>
      </c>
      <c r="R99" s="99">
        <v>0</v>
      </c>
      <c r="S99" s="149">
        <f t="shared" si="38"/>
        <v>0</v>
      </c>
      <c r="T99" s="80">
        <v>0</v>
      </c>
      <c r="U99" s="9">
        <v>0</v>
      </c>
      <c r="V99" s="9">
        <v>0</v>
      </c>
      <c r="W99" s="99">
        <v>0</v>
      </c>
      <c r="X99" s="149">
        <f t="shared" si="39"/>
        <v>0</v>
      </c>
      <c r="Y99" s="80">
        <v>0</v>
      </c>
      <c r="Z99" s="9">
        <v>0</v>
      </c>
      <c r="AA99" s="9">
        <v>0</v>
      </c>
      <c r="AB99" s="99">
        <v>0</v>
      </c>
      <c r="AC99" s="149">
        <f t="shared" si="40"/>
        <v>0</v>
      </c>
      <c r="AD99" s="80">
        <f t="shared" si="47"/>
        <v>0</v>
      </c>
      <c r="AE99" s="9">
        <f t="shared" si="47"/>
        <v>0</v>
      </c>
      <c r="AF99" s="9">
        <f t="shared" si="47"/>
        <v>0</v>
      </c>
      <c r="AG99" s="9">
        <f t="shared" si="47"/>
        <v>0</v>
      </c>
      <c r="AH99" s="149">
        <f t="shared" si="48"/>
        <v>0</v>
      </c>
    </row>
    <row r="100" spans="1:34" ht="64.5" customHeight="1">
      <c r="A100" s="1"/>
      <c r="B100" s="198">
        <v>14</v>
      </c>
      <c r="C100" s="11"/>
      <c r="D100" s="144" t="s">
        <v>35</v>
      </c>
      <c r="E100" s="150">
        <f>+E101+E102+E103+E104+E105+E106</f>
        <v>0</v>
      </c>
      <c r="F100" s="6">
        <f t="shared" ref="F100:AH100" si="49">+F101+F102+F103+F104+F105+F106</f>
        <v>0</v>
      </c>
      <c r="G100" s="6">
        <f t="shared" si="49"/>
        <v>0</v>
      </c>
      <c r="H100" s="6">
        <f t="shared" si="49"/>
        <v>0</v>
      </c>
      <c r="I100" s="151">
        <f t="shared" si="49"/>
        <v>0</v>
      </c>
      <c r="J100" s="150">
        <f t="shared" si="49"/>
        <v>0</v>
      </c>
      <c r="K100" s="6">
        <f t="shared" si="49"/>
        <v>0</v>
      </c>
      <c r="L100" s="6">
        <f t="shared" si="49"/>
        <v>0</v>
      </c>
      <c r="M100" s="6">
        <f t="shared" si="49"/>
        <v>0</v>
      </c>
      <c r="N100" s="151">
        <f t="shared" si="49"/>
        <v>0</v>
      </c>
      <c r="O100" s="150">
        <f t="shared" si="49"/>
        <v>0</v>
      </c>
      <c r="P100" s="6">
        <f t="shared" si="49"/>
        <v>0</v>
      </c>
      <c r="Q100" s="6">
        <f t="shared" si="49"/>
        <v>0</v>
      </c>
      <c r="R100" s="6">
        <f t="shared" si="49"/>
        <v>0</v>
      </c>
      <c r="S100" s="151">
        <f t="shared" si="49"/>
        <v>0</v>
      </c>
      <c r="T100" s="150">
        <f t="shared" si="49"/>
        <v>0</v>
      </c>
      <c r="U100" s="6">
        <f t="shared" si="49"/>
        <v>0</v>
      </c>
      <c r="V100" s="6">
        <f t="shared" si="49"/>
        <v>0</v>
      </c>
      <c r="W100" s="6">
        <f t="shared" si="49"/>
        <v>0</v>
      </c>
      <c r="X100" s="151">
        <f t="shared" si="49"/>
        <v>0</v>
      </c>
      <c r="Y100" s="150">
        <f t="shared" si="49"/>
        <v>0</v>
      </c>
      <c r="Z100" s="6">
        <f t="shared" si="49"/>
        <v>0</v>
      </c>
      <c r="AA100" s="6">
        <f t="shared" si="49"/>
        <v>0</v>
      </c>
      <c r="AB100" s="6">
        <f>+AB101+AB102+AB103+AB104+AB105+AB106</f>
        <v>0</v>
      </c>
      <c r="AC100" s="151">
        <f t="shared" si="49"/>
        <v>0</v>
      </c>
      <c r="AD100" s="150">
        <f t="shared" si="49"/>
        <v>0</v>
      </c>
      <c r="AE100" s="6">
        <f t="shared" si="49"/>
        <v>0</v>
      </c>
      <c r="AF100" s="6">
        <f t="shared" si="49"/>
        <v>0</v>
      </c>
      <c r="AG100" s="6">
        <f t="shared" si="49"/>
        <v>0</v>
      </c>
      <c r="AH100" s="151">
        <f t="shared" si="49"/>
        <v>0</v>
      </c>
    </row>
    <row r="101" spans="1:34" s="139" customFormat="1" ht="49.5" customHeight="1">
      <c r="A101" s="136"/>
      <c r="B101" s="199"/>
      <c r="C101" s="7">
        <v>1000</v>
      </c>
      <c r="D101" s="79" t="s">
        <v>17</v>
      </c>
      <c r="E101" s="80">
        <v>0</v>
      </c>
      <c r="F101" s="9">
        <v>0</v>
      </c>
      <c r="G101" s="9">
        <v>0</v>
      </c>
      <c r="H101" s="99">
        <v>0</v>
      </c>
      <c r="I101" s="149">
        <f t="shared" si="36"/>
        <v>0</v>
      </c>
      <c r="J101" s="80">
        <v>0</v>
      </c>
      <c r="K101" s="9">
        <v>0</v>
      </c>
      <c r="L101" s="9">
        <v>0</v>
      </c>
      <c r="M101" s="99">
        <v>0</v>
      </c>
      <c r="N101" s="149">
        <f t="shared" si="37"/>
        <v>0</v>
      </c>
      <c r="O101" s="80">
        <v>0</v>
      </c>
      <c r="P101" s="9">
        <v>0</v>
      </c>
      <c r="Q101" s="9">
        <v>0</v>
      </c>
      <c r="R101" s="99">
        <v>0</v>
      </c>
      <c r="S101" s="149">
        <f t="shared" si="38"/>
        <v>0</v>
      </c>
      <c r="T101" s="80">
        <v>0</v>
      </c>
      <c r="U101" s="9">
        <v>0</v>
      </c>
      <c r="V101" s="9">
        <v>0</v>
      </c>
      <c r="W101" s="99">
        <v>0</v>
      </c>
      <c r="X101" s="149">
        <f t="shared" si="39"/>
        <v>0</v>
      </c>
      <c r="Y101" s="80">
        <v>0</v>
      </c>
      <c r="Z101" s="9">
        <v>0</v>
      </c>
      <c r="AA101" s="9">
        <v>0</v>
      </c>
      <c r="AB101" s="99">
        <v>0</v>
      </c>
      <c r="AC101" s="149">
        <f>+Y101+Z101+AA101+AB101</f>
        <v>0</v>
      </c>
      <c r="AD101" s="80">
        <f t="shared" ref="AD101:AG106" si="50">E101-J101-O101-T101-Y101</f>
        <v>0</v>
      </c>
      <c r="AE101" s="9">
        <f t="shared" si="50"/>
        <v>0</v>
      </c>
      <c r="AF101" s="9">
        <f t="shared" si="50"/>
        <v>0</v>
      </c>
      <c r="AG101" s="9">
        <f t="shared" si="50"/>
        <v>0</v>
      </c>
      <c r="AH101" s="149">
        <f t="shared" ref="AH101:AH106" si="51">+AD101+AE101+AF101+AG101</f>
        <v>0</v>
      </c>
    </row>
    <row r="102" spans="1:34" s="139" customFormat="1" ht="49.5" customHeight="1">
      <c r="A102" s="136"/>
      <c r="B102" s="199"/>
      <c r="C102" s="7">
        <v>2000</v>
      </c>
      <c r="D102" s="79" t="s">
        <v>18</v>
      </c>
      <c r="E102" s="80">
        <v>0</v>
      </c>
      <c r="F102" s="9">
        <v>0</v>
      </c>
      <c r="G102" s="9">
        <v>0</v>
      </c>
      <c r="H102" s="99">
        <v>0</v>
      </c>
      <c r="I102" s="149">
        <f t="shared" si="36"/>
        <v>0</v>
      </c>
      <c r="J102" s="80">
        <v>0</v>
      </c>
      <c r="K102" s="9">
        <v>0</v>
      </c>
      <c r="L102" s="9">
        <v>0</v>
      </c>
      <c r="M102" s="99">
        <v>0</v>
      </c>
      <c r="N102" s="149">
        <f t="shared" si="37"/>
        <v>0</v>
      </c>
      <c r="O102" s="80">
        <v>0</v>
      </c>
      <c r="P102" s="9">
        <v>0</v>
      </c>
      <c r="Q102" s="9">
        <v>0</v>
      </c>
      <c r="R102" s="99">
        <v>0</v>
      </c>
      <c r="S102" s="149">
        <f t="shared" si="38"/>
        <v>0</v>
      </c>
      <c r="T102" s="80">
        <v>0</v>
      </c>
      <c r="U102" s="9">
        <v>0</v>
      </c>
      <c r="V102" s="9">
        <v>0</v>
      </c>
      <c r="W102" s="99">
        <v>0</v>
      </c>
      <c r="X102" s="149">
        <f t="shared" si="39"/>
        <v>0</v>
      </c>
      <c r="Y102" s="80">
        <v>0</v>
      </c>
      <c r="Z102" s="9">
        <v>0</v>
      </c>
      <c r="AA102" s="9">
        <v>0</v>
      </c>
      <c r="AB102" s="99">
        <v>0</v>
      </c>
      <c r="AC102" s="149">
        <f t="shared" si="40"/>
        <v>0</v>
      </c>
      <c r="AD102" s="80">
        <f t="shared" si="50"/>
        <v>0</v>
      </c>
      <c r="AE102" s="9">
        <f t="shared" si="50"/>
        <v>0</v>
      </c>
      <c r="AF102" s="9">
        <f t="shared" si="50"/>
        <v>0</v>
      </c>
      <c r="AG102" s="9">
        <f t="shared" si="50"/>
        <v>0</v>
      </c>
      <c r="AH102" s="149">
        <f t="shared" si="51"/>
        <v>0</v>
      </c>
    </row>
    <row r="103" spans="1:34" s="139" customFormat="1" ht="49.5" customHeight="1">
      <c r="A103" s="136"/>
      <c r="B103" s="199"/>
      <c r="C103" s="7">
        <v>3000</v>
      </c>
      <c r="D103" s="79" t="s">
        <v>19</v>
      </c>
      <c r="E103" s="80">
        <v>0</v>
      </c>
      <c r="F103" s="9">
        <v>0</v>
      </c>
      <c r="G103" s="9">
        <v>0</v>
      </c>
      <c r="H103" s="99">
        <v>0</v>
      </c>
      <c r="I103" s="149">
        <f t="shared" si="36"/>
        <v>0</v>
      </c>
      <c r="J103" s="80">
        <v>0</v>
      </c>
      <c r="K103" s="9">
        <v>0</v>
      </c>
      <c r="L103" s="9">
        <v>0</v>
      </c>
      <c r="M103" s="99">
        <v>0</v>
      </c>
      <c r="N103" s="149">
        <f t="shared" si="37"/>
        <v>0</v>
      </c>
      <c r="O103" s="80">
        <v>0</v>
      </c>
      <c r="P103" s="9">
        <v>0</v>
      </c>
      <c r="Q103" s="9">
        <v>0</v>
      </c>
      <c r="R103" s="99">
        <v>0</v>
      </c>
      <c r="S103" s="149">
        <f t="shared" si="38"/>
        <v>0</v>
      </c>
      <c r="T103" s="80">
        <v>0</v>
      </c>
      <c r="U103" s="9">
        <v>0</v>
      </c>
      <c r="V103" s="9">
        <v>0</v>
      </c>
      <c r="W103" s="99">
        <v>0</v>
      </c>
      <c r="X103" s="149">
        <f t="shared" si="39"/>
        <v>0</v>
      </c>
      <c r="Y103" s="80">
        <v>0</v>
      </c>
      <c r="Z103" s="9">
        <v>0</v>
      </c>
      <c r="AA103" s="9">
        <v>0</v>
      </c>
      <c r="AB103" s="99">
        <v>0</v>
      </c>
      <c r="AC103" s="149">
        <f>+Y103+Z103+AA103+AB103</f>
        <v>0</v>
      </c>
      <c r="AD103" s="80">
        <f t="shared" si="50"/>
        <v>0</v>
      </c>
      <c r="AE103" s="9">
        <f t="shared" si="50"/>
        <v>0</v>
      </c>
      <c r="AF103" s="9">
        <f t="shared" si="50"/>
        <v>0</v>
      </c>
      <c r="AG103" s="9">
        <f t="shared" si="50"/>
        <v>0</v>
      </c>
      <c r="AH103" s="149">
        <f t="shared" si="51"/>
        <v>0</v>
      </c>
    </row>
    <row r="104" spans="1:34" s="139" customFormat="1" ht="54.95" customHeight="1">
      <c r="A104" s="136"/>
      <c r="B104" s="199"/>
      <c r="C104" s="7">
        <v>4000</v>
      </c>
      <c r="D104" s="79" t="s">
        <v>20</v>
      </c>
      <c r="E104" s="80">
        <v>0</v>
      </c>
      <c r="F104" s="9">
        <v>0</v>
      </c>
      <c r="G104" s="9">
        <v>0</v>
      </c>
      <c r="H104" s="99">
        <v>0</v>
      </c>
      <c r="I104" s="149">
        <f t="shared" si="36"/>
        <v>0</v>
      </c>
      <c r="J104" s="80">
        <v>0</v>
      </c>
      <c r="K104" s="9">
        <v>0</v>
      </c>
      <c r="L104" s="9">
        <v>0</v>
      </c>
      <c r="M104" s="99">
        <v>0</v>
      </c>
      <c r="N104" s="149">
        <f t="shared" si="37"/>
        <v>0</v>
      </c>
      <c r="O104" s="80">
        <v>0</v>
      </c>
      <c r="P104" s="9">
        <v>0</v>
      </c>
      <c r="Q104" s="9">
        <v>0</v>
      </c>
      <c r="R104" s="99">
        <v>0</v>
      </c>
      <c r="S104" s="149">
        <f t="shared" si="38"/>
        <v>0</v>
      </c>
      <c r="T104" s="80">
        <v>0</v>
      </c>
      <c r="U104" s="9">
        <v>0</v>
      </c>
      <c r="V104" s="9">
        <v>0</v>
      </c>
      <c r="W104" s="99">
        <v>0</v>
      </c>
      <c r="X104" s="149">
        <f t="shared" si="39"/>
        <v>0</v>
      </c>
      <c r="Y104" s="80">
        <v>0</v>
      </c>
      <c r="Z104" s="9">
        <v>0</v>
      </c>
      <c r="AA104" s="9">
        <v>0</v>
      </c>
      <c r="AB104" s="99">
        <v>0</v>
      </c>
      <c r="AC104" s="149">
        <f t="shared" si="40"/>
        <v>0</v>
      </c>
      <c r="AD104" s="80">
        <f t="shared" si="50"/>
        <v>0</v>
      </c>
      <c r="AE104" s="9">
        <f t="shared" si="50"/>
        <v>0</v>
      </c>
      <c r="AF104" s="9">
        <f t="shared" si="50"/>
        <v>0</v>
      </c>
      <c r="AG104" s="9">
        <f t="shared" si="50"/>
        <v>0</v>
      </c>
      <c r="AH104" s="149">
        <f t="shared" si="51"/>
        <v>0</v>
      </c>
    </row>
    <row r="105" spans="1:34" s="139" customFormat="1" ht="49.5" customHeight="1">
      <c r="A105" s="136"/>
      <c r="B105" s="199"/>
      <c r="C105" s="7">
        <v>5000</v>
      </c>
      <c r="D105" s="79" t="s">
        <v>21</v>
      </c>
      <c r="E105" s="80">
        <v>0</v>
      </c>
      <c r="F105" s="9">
        <v>0</v>
      </c>
      <c r="G105" s="9">
        <v>0</v>
      </c>
      <c r="H105" s="99">
        <v>0</v>
      </c>
      <c r="I105" s="149">
        <f t="shared" si="36"/>
        <v>0</v>
      </c>
      <c r="J105" s="80">
        <v>0</v>
      </c>
      <c r="K105" s="9">
        <v>0</v>
      </c>
      <c r="L105" s="9">
        <v>0</v>
      </c>
      <c r="M105" s="99">
        <v>0</v>
      </c>
      <c r="N105" s="149">
        <f t="shared" si="37"/>
        <v>0</v>
      </c>
      <c r="O105" s="80">
        <v>0</v>
      </c>
      <c r="P105" s="9">
        <v>0</v>
      </c>
      <c r="Q105" s="9">
        <v>0</v>
      </c>
      <c r="R105" s="99">
        <v>0</v>
      </c>
      <c r="S105" s="149">
        <f t="shared" si="38"/>
        <v>0</v>
      </c>
      <c r="T105" s="80">
        <v>0</v>
      </c>
      <c r="U105" s="9">
        <v>0</v>
      </c>
      <c r="V105" s="9">
        <v>0</v>
      </c>
      <c r="W105" s="99">
        <v>0</v>
      </c>
      <c r="X105" s="149">
        <f t="shared" si="39"/>
        <v>0</v>
      </c>
      <c r="Y105" s="80">
        <v>0</v>
      </c>
      <c r="Z105" s="9">
        <v>0</v>
      </c>
      <c r="AA105" s="9">
        <v>0</v>
      </c>
      <c r="AB105" s="99">
        <v>0</v>
      </c>
      <c r="AC105" s="149">
        <f t="shared" si="40"/>
        <v>0</v>
      </c>
      <c r="AD105" s="80">
        <f>E105-J105-O105-T105-Y105</f>
        <v>0</v>
      </c>
      <c r="AE105" s="9">
        <f t="shared" si="50"/>
        <v>0</v>
      </c>
      <c r="AF105" s="9">
        <f t="shared" si="50"/>
        <v>0</v>
      </c>
      <c r="AG105" s="9">
        <f t="shared" si="50"/>
        <v>0</v>
      </c>
      <c r="AH105" s="149">
        <f t="shared" si="51"/>
        <v>0</v>
      </c>
    </row>
    <row r="106" spans="1:34" s="139" customFormat="1" ht="49.5" customHeight="1">
      <c r="A106" s="136"/>
      <c r="B106" s="200"/>
      <c r="C106" s="7">
        <v>6000</v>
      </c>
      <c r="D106" s="79" t="s">
        <v>22</v>
      </c>
      <c r="E106" s="80">
        <v>0</v>
      </c>
      <c r="F106" s="9">
        <v>0</v>
      </c>
      <c r="G106" s="9">
        <v>0</v>
      </c>
      <c r="H106" s="99">
        <v>0</v>
      </c>
      <c r="I106" s="149">
        <f t="shared" si="36"/>
        <v>0</v>
      </c>
      <c r="J106" s="80">
        <v>0</v>
      </c>
      <c r="K106" s="9">
        <v>0</v>
      </c>
      <c r="L106" s="9">
        <v>0</v>
      </c>
      <c r="M106" s="99">
        <v>0</v>
      </c>
      <c r="N106" s="149">
        <f t="shared" si="37"/>
        <v>0</v>
      </c>
      <c r="O106" s="80">
        <v>0</v>
      </c>
      <c r="P106" s="9">
        <v>0</v>
      </c>
      <c r="Q106" s="9">
        <v>0</v>
      </c>
      <c r="R106" s="99">
        <v>0</v>
      </c>
      <c r="S106" s="149">
        <f t="shared" si="38"/>
        <v>0</v>
      </c>
      <c r="T106" s="80">
        <v>0</v>
      </c>
      <c r="U106" s="9">
        <v>0</v>
      </c>
      <c r="V106" s="9">
        <v>0</v>
      </c>
      <c r="W106" s="99">
        <v>0</v>
      </c>
      <c r="X106" s="149">
        <f t="shared" si="39"/>
        <v>0</v>
      </c>
      <c r="Y106" s="80">
        <v>0</v>
      </c>
      <c r="Z106" s="9">
        <v>0</v>
      </c>
      <c r="AA106" s="9">
        <v>0</v>
      </c>
      <c r="AB106" s="99">
        <v>0</v>
      </c>
      <c r="AC106" s="149">
        <f t="shared" si="40"/>
        <v>0</v>
      </c>
      <c r="AD106" s="80">
        <f t="shared" si="50"/>
        <v>0</v>
      </c>
      <c r="AE106" s="9">
        <f t="shared" si="50"/>
        <v>0</v>
      </c>
      <c r="AF106" s="9">
        <f t="shared" si="50"/>
        <v>0</v>
      </c>
      <c r="AG106" s="9">
        <f t="shared" si="50"/>
        <v>0</v>
      </c>
      <c r="AH106" s="149">
        <f t="shared" si="51"/>
        <v>0</v>
      </c>
    </row>
    <row r="107" spans="1:34" ht="64.5" customHeight="1">
      <c r="A107" s="1"/>
      <c r="B107" s="198">
        <v>15</v>
      </c>
      <c r="C107" s="11"/>
      <c r="D107" s="144" t="s">
        <v>36</v>
      </c>
      <c r="E107" s="150">
        <f>+E108+E109+E110+E111+E112+E113</f>
        <v>1097999.99</v>
      </c>
      <c r="F107" s="6">
        <f t="shared" ref="F107:AH107" si="52">+F108+F109+F110+F111+F112+F113</f>
        <v>0</v>
      </c>
      <c r="G107" s="6">
        <f t="shared" si="52"/>
        <v>11640073.529999999</v>
      </c>
      <c r="H107" s="6">
        <f t="shared" si="52"/>
        <v>0</v>
      </c>
      <c r="I107" s="151">
        <f t="shared" si="52"/>
        <v>12738073.52</v>
      </c>
      <c r="J107" s="150">
        <f t="shared" si="52"/>
        <v>0</v>
      </c>
      <c r="K107" s="6">
        <f t="shared" si="52"/>
        <v>0</v>
      </c>
      <c r="L107" s="6">
        <f t="shared" si="52"/>
        <v>0</v>
      </c>
      <c r="M107" s="6">
        <f t="shared" si="52"/>
        <v>0</v>
      </c>
      <c r="N107" s="151">
        <f t="shared" si="52"/>
        <v>0</v>
      </c>
      <c r="O107" s="150">
        <f t="shared" si="52"/>
        <v>0</v>
      </c>
      <c r="P107" s="6">
        <f t="shared" si="52"/>
        <v>0</v>
      </c>
      <c r="Q107" s="6">
        <f t="shared" si="52"/>
        <v>0</v>
      </c>
      <c r="R107" s="6">
        <f t="shared" si="52"/>
        <v>0</v>
      </c>
      <c r="S107" s="151">
        <f t="shared" si="52"/>
        <v>0</v>
      </c>
      <c r="T107" s="150">
        <f t="shared" si="52"/>
        <v>1097999.99</v>
      </c>
      <c r="U107" s="6">
        <f t="shared" si="52"/>
        <v>0</v>
      </c>
      <c r="V107" s="6">
        <f t="shared" si="52"/>
        <v>6326139.29</v>
      </c>
      <c r="W107" s="6">
        <f t="shared" si="52"/>
        <v>0</v>
      </c>
      <c r="X107" s="151">
        <f t="shared" si="52"/>
        <v>7424139.2800000003</v>
      </c>
      <c r="Y107" s="150">
        <f t="shared" si="52"/>
        <v>0</v>
      </c>
      <c r="Z107" s="6">
        <f t="shared" si="52"/>
        <v>0</v>
      </c>
      <c r="AA107" s="6">
        <f t="shared" si="52"/>
        <v>0</v>
      </c>
      <c r="AB107" s="6">
        <f t="shared" si="52"/>
        <v>0</v>
      </c>
      <c r="AC107" s="151">
        <f t="shared" si="52"/>
        <v>0</v>
      </c>
      <c r="AD107" s="150">
        <f t="shared" si="52"/>
        <v>0</v>
      </c>
      <c r="AE107" s="6">
        <f t="shared" si="52"/>
        <v>0</v>
      </c>
      <c r="AF107" s="6">
        <f t="shared" si="52"/>
        <v>5313934.2399999993</v>
      </c>
      <c r="AG107" s="6">
        <f t="shared" si="52"/>
        <v>0</v>
      </c>
      <c r="AH107" s="151">
        <f t="shared" si="52"/>
        <v>5313934.2399999993</v>
      </c>
    </row>
    <row r="108" spans="1:34" s="139" customFormat="1" ht="49.5" customHeight="1">
      <c r="A108" s="136"/>
      <c r="B108" s="199"/>
      <c r="C108" s="7">
        <v>1000</v>
      </c>
      <c r="D108" s="79" t="s">
        <v>17</v>
      </c>
      <c r="E108" s="80">
        <v>0</v>
      </c>
      <c r="F108" s="9">
        <v>0</v>
      </c>
      <c r="G108" s="9">
        <v>11618076.68</v>
      </c>
      <c r="H108" s="99">
        <v>0</v>
      </c>
      <c r="I108" s="149">
        <f t="shared" si="36"/>
        <v>11618076.68</v>
      </c>
      <c r="J108" s="80">
        <v>0</v>
      </c>
      <c r="K108" s="9">
        <v>0</v>
      </c>
      <c r="L108" s="9">
        <v>0</v>
      </c>
      <c r="M108" s="99">
        <v>0</v>
      </c>
      <c r="N108" s="149">
        <f t="shared" si="37"/>
        <v>0</v>
      </c>
      <c r="O108" s="80">
        <v>0</v>
      </c>
      <c r="P108" s="9">
        <v>0</v>
      </c>
      <c r="Q108" s="9">
        <v>0</v>
      </c>
      <c r="R108" s="99">
        <v>0</v>
      </c>
      <c r="S108" s="149">
        <f t="shared" si="38"/>
        <v>0</v>
      </c>
      <c r="T108" s="80">
        <v>0</v>
      </c>
      <c r="U108" s="9">
        <v>0</v>
      </c>
      <c r="V108" s="9">
        <v>6326139.29</v>
      </c>
      <c r="W108" s="99">
        <v>0</v>
      </c>
      <c r="X108" s="149">
        <f t="shared" si="39"/>
        <v>6326139.29</v>
      </c>
      <c r="Y108" s="80">
        <v>0</v>
      </c>
      <c r="Z108" s="9">
        <v>0</v>
      </c>
      <c r="AA108" s="9">
        <v>0</v>
      </c>
      <c r="AB108" s="99">
        <v>0</v>
      </c>
      <c r="AC108" s="149">
        <f t="shared" si="40"/>
        <v>0</v>
      </c>
      <c r="AD108" s="80">
        <f t="shared" ref="AD108:AG113" si="53">E108-J108-O108-T108-Y108</f>
        <v>0</v>
      </c>
      <c r="AE108" s="9">
        <f t="shared" si="53"/>
        <v>0</v>
      </c>
      <c r="AF108" s="9">
        <f t="shared" si="53"/>
        <v>5291937.3899999997</v>
      </c>
      <c r="AG108" s="9">
        <f t="shared" si="53"/>
        <v>0</v>
      </c>
      <c r="AH108" s="149">
        <f t="shared" ref="AH108:AH113" si="54">+AD108+AE108+AF108+AG108</f>
        <v>5291937.3899999997</v>
      </c>
    </row>
    <row r="109" spans="1:34" s="139" customFormat="1" ht="49.5" customHeight="1">
      <c r="A109" s="136"/>
      <c r="B109" s="199"/>
      <c r="C109" s="7">
        <v>2000</v>
      </c>
      <c r="D109" s="79" t="s">
        <v>18</v>
      </c>
      <c r="E109" s="80">
        <v>0</v>
      </c>
      <c r="F109" s="9">
        <v>0</v>
      </c>
      <c r="G109" s="9">
        <v>0</v>
      </c>
      <c r="H109" s="99">
        <v>0</v>
      </c>
      <c r="I109" s="149">
        <f t="shared" si="36"/>
        <v>0</v>
      </c>
      <c r="J109" s="80">
        <v>0</v>
      </c>
      <c r="K109" s="9">
        <v>0</v>
      </c>
      <c r="L109" s="9">
        <v>0</v>
      </c>
      <c r="M109" s="99">
        <v>0</v>
      </c>
      <c r="N109" s="149">
        <f t="shared" si="37"/>
        <v>0</v>
      </c>
      <c r="O109" s="80">
        <v>0</v>
      </c>
      <c r="P109" s="9">
        <v>0</v>
      </c>
      <c r="Q109" s="9">
        <v>0</v>
      </c>
      <c r="R109" s="99">
        <v>0</v>
      </c>
      <c r="S109" s="149">
        <f t="shared" si="38"/>
        <v>0</v>
      </c>
      <c r="T109" s="80">
        <v>0</v>
      </c>
      <c r="U109" s="9">
        <v>0</v>
      </c>
      <c r="V109" s="9">
        <v>0</v>
      </c>
      <c r="W109" s="99">
        <v>0</v>
      </c>
      <c r="X109" s="149">
        <f t="shared" si="39"/>
        <v>0</v>
      </c>
      <c r="Y109" s="80">
        <v>0</v>
      </c>
      <c r="Z109" s="9">
        <v>0</v>
      </c>
      <c r="AA109" s="9">
        <v>0</v>
      </c>
      <c r="AB109" s="99">
        <v>0</v>
      </c>
      <c r="AC109" s="149">
        <f t="shared" si="40"/>
        <v>0</v>
      </c>
      <c r="AD109" s="80">
        <f t="shared" si="53"/>
        <v>0</v>
      </c>
      <c r="AE109" s="9">
        <f t="shared" si="53"/>
        <v>0</v>
      </c>
      <c r="AF109" s="9">
        <f t="shared" si="53"/>
        <v>0</v>
      </c>
      <c r="AG109" s="9">
        <f t="shared" si="53"/>
        <v>0</v>
      </c>
      <c r="AH109" s="149">
        <f t="shared" si="54"/>
        <v>0</v>
      </c>
    </row>
    <row r="110" spans="1:34" s="139" customFormat="1" ht="49.5" customHeight="1">
      <c r="A110" s="136"/>
      <c r="B110" s="199"/>
      <c r="C110" s="7">
        <v>3000</v>
      </c>
      <c r="D110" s="79" t="s">
        <v>19</v>
      </c>
      <c r="E110" s="80">
        <v>1097999.99</v>
      </c>
      <c r="F110" s="9">
        <v>0</v>
      </c>
      <c r="G110" s="9">
        <v>0</v>
      </c>
      <c r="H110" s="99">
        <v>0</v>
      </c>
      <c r="I110" s="149">
        <f t="shared" si="36"/>
        <v>1097999.99</v>
      </c>
      <c r="J110" s="80">
        <v>0</v>
      </c>
      <c r="K110" s="9">
        <v>0</v>
      </c>
      <c r="L110" s="9">
        <v>0</v>
      </c>
      <c r="M110" s="99">
        <v>0</v>
      </c>
      <c r="N110" s="149">
        <f t="shared" si="37"/>
        <v>0</v>
      </c>
      <c r="O110" s="80">
        <v>0</v>
      </c>
      <c r="P110" s="9">
        <v>0</v>
      </c>
      <c r="Q110" s="9">
        <v>0</v>
      </c>
      <c r="R110" s="99">
        <v>0</v>
      </c>
      <c r="S110" s="149">
        <f t="shared" si="38"/>
        <v>0</v>
      </c>
      <c r="T110" s="80">
        <v>1097999.99</v>
      </c>
      <c r="U110" s="9">
        <v>0</v>
      </c>
      <c r="V110" s="9">
        <v>0</v>
      </c>
      <c r="W110" s="99">
        <v>0</v>
      </c>
      <c r="X110" s="149">
        <f t="shared" si="39"/>
        <v>1097999.99</v>
      </c>
      <c r="Y110" s="80">
        <v>0</v>
      </c>
      <c r="Z110" s="9">
        <v>0</v>
      </c>
      <c r="AA110" s="9">
        <v>0</v>
      </c>
      <c r="AB110" s="99">
        <v>0</v>
      </c>
      <c r="AC110" s="149">
        <f t="shared" si="40"/>
        <v>0</v>
      </c>
      <c r="AD110" s="80">
        <f t="shared" si="53"/>
        <v>0</v>
      </c>
      <c r="AE110" s="9">
        <f t="shared" si="53"/>
        <v>0</v>
      </c>
      <c r="AF110" s="9">
        <f t="shared" si="53"/>
        <v>0</v>
      </c>
      <c r="AG110" s="9">
        <f t="shared" si="53"/>
        <v>0</v>
      </c>
      <c r="AH110" s="149">
        <f t="shared" si="54"/>
        <v>0</v>
      </c>
    </row>
    <row r="111" spans="1:34" s="139" customFormat="1" ht="54.95" customHeight="1">
      <c r="A111" s="136"/>
      <c r="B111" s="199"/>
      <c r="C111" s="7">
        <v>4000</v>
      </c>
      <c r="D111" s="79" t="s">
        <v>20</v>
      </c>
      <c r="E111" s="80">
        <v>0</v>
      </c>
      <c r="F111" s="9">
        <v>0</v>
      </c>
      <c r="G111" s="9">
        <v>0</v>
      </c>
      <c r="H111" s="99"/>
      <c r="I111" s="149">
        <f t="shared" si="36"/>
        <v>0</v>
      </c>
      <c r="J111" s="80">
        <v>0</v>
      </c>
      <c r="K111" s="9">
        <v>0</v>
      </c>
      <c r="L111" s="9">
        <v>0</v>
      </c>
      <c r="M111" s="99">
        <v>0</v>
      </c>
      <c r="N111" s="149">
        <f t="shared" si="37"/>
        <v>0</v>
      </c>
      <c r="O111" s="80">
        <v>0</v>
      </c>
      <c r="P111" s="9">
        <v>0</v>
      </c>
      <c r="Q111" s="9">
        <v>0</v>
      </c>
      <c r="R111" s="99">
        <v>0</v>
      </c>
      <c r="S111" s="149">
        <f t="shared" si="38"/>
        <v>0</v>
      </c>
      <c r="T111" s="80">
        <v>0</v>
      </c>
      <c r="U111" s="9">
        <v>0</v>
      </c>
      <c r="V111" s="9">
        <v>0</v>
      </c>
      <c r="W111" s="99">
        <v>0</v>
      </c>
      <c r="X111" s="149">
        <f t="shared" si="39"/>
        <v>0</v>
      </c>
      <c r="Y111" s="80">
        <v>0</v>
      </c>
      <c r="Z111" s="9">
        <v>0</v>
      </c>
      <c r="AA111" s="9">
        <v>0</v>
      </c>
      <c r="AB111" s="99">
        <v>0</v>
      </c>
      <c r="AC111" s="149">
        <f t="shared" si="40"/>
        <v>0</v>
      </c>
      <c r="AD111" s="80">
        <f t="shared" si="53"/>
        <v>0</v>
      </c>
      <c r="AE111" s="9">
        <f t="shared" si="53"/>
        <v>0</v>
      </c>
      <c r="AF111" s="9">
        <f t="shared" si="53"/>
        <v>0</v>
      </c>
      <c r="AG111" s="9">
        <f t="shared" si="53"/>
        <v>0</v>
      </c>
      <c r="AH111" s="149">
        <f t="shared" si="54"/>
        <v>0</v>
      </c>
    </row>
    <row r="112" spans="1:34" s="139" customFormat="1" ht="49.5" customHeight="1">
      <c r="A112" s="136"/>
      <c r="B112" s="199"/>
      <c r="C112" s="7">
        <v>5000</v>
      </c>
      <c r="D112" s="79" t="s">
        <v>21</v>
      </c>
      <c r="E112" s="80">
        <v>0</v>
      </c>
      <c r="F112" s="9">
        <v>0</v>
      </c>
      <c r="G112" s="9">
        <v>21996.85</v>
      </c>
      <c r="H112" s="99">
        <v>0</v>
      </c>
      <c r="I112" s="149">
        <f t="shared" si="36"/>
        <v>21996.85</v>
      </c>
      <c r="J112" s="80">
        <v>0</v>
      </c>
      <c r="K112" s="9">
        <v>0</v>
      </c>
      <c r="L112" s="9">
        <v>0</v>
      </c>
      <c r="M112" s="99">
        <v>0</v>
      </c>
      <c r="N112" s="149">
        <f t="shared" si="37"/>
        <v>0</v>
      </c>
      <c r="O112" s="80">
        <v>0</v>
      </c>
      <c r="P112" s="9">
        <v>0</v>
      </c>
      <c r="Q112" s="9">
        <v>0</v>
      </c>
      <c r="R112" s="99">
        <v>0</v>
      </c>
      <c r="S112" s="149">
        <f t="shared" si="38"/>
        <v>0</v>
      </c>
      <c r="T112" s="80">
        <v>0</v>
      </c>
      <c r="U112" s="9">
        <v>0</v>
      </c>
      <c r="V112" s="9">
        <v>0</v>
      </c>
      <c r="W112" s="99">
        <v>0</v>
      </c>
      <c r="X112" s="149">
        <f t="shared" si="39"/>
        <v>0</v>
      </c>
      <c r="Y112" s="80">
        <v>0</v>
      </c>
      <c r="Z112" s="9">
        <v>0</v>
      </c>
      <c r="AA112" s="9">
        <v>0</v>
      </c>
      <c r="AB112" s="99">
        <v>0</v>
      </c>
      <c r="AC112" s="149">
        <f t="shared" si="40"/>
        <v>0</v>
      </c>
      <c r="AD112" s="80">
        <f>E112-J112-O112-T112-Y112</f>
        <v>0</v>
      </c>
      <c r="AE112" s="9">
        <f t="shared" si="53"/>
        <v>0</v>
      </c>
      <c r="AF112" s="9">
        <f t="shared" si="53"/>
        <v>21996.85</v>
      </c>
      <c r="AG112" s="9">
        <f t="shared" si="53"/>
        <v>0</v>
      </c>
      <c r="AH112" s="149">
        <f t="shared" si="54"/>
        <v>21996.85</v>
      </c>
    </row>
    <row r="113" spans="1:34" s="139" customFormat="1" ht="49.5" customHeight="1">
      <c r="A113" s="136"/>
      <c r="B113" s="200"/>
      <c r="C113" s="7">
        <v>6000</v>
      </c>
      <c r="D113" s="79" t="s">
        <v>22</v>
      </c>
      <c r="E113" s="80">
        <v>0</v>
      </c>
      <c r="F113" s="9">
        <v>0</v>
      </c>
      <c r="G113" s="9">
        <v>0</v>
      </c>
      <c r="H113" s="99"/>
      <c r="I113" s="149">
        <f t="shared" si="36"/>
        <v>0</v>
      </c>
      <c r="J113" s="80">
        <v>0</v>
      </c>
      <c r="K113" s="9">
        <v>0</v>
      </c>
      <c r="L113" s="9">
        <v>0</v>
      </c>
      <c r="M113" s="99">
        <v>0</v>
      </c>
      <c r="N113" s="149">
        <f t="shared" si="37"/>
        <v>0</v>
      </c>
      <c r="O113" s="80">
        <v>0</v>
      </c>
      <c r="P113" s="9">
        <v>0</v>
      </c>
      <c r="Q113" s="9">
        <v>0</v>
      </c>
      <c r="R113" s="99">
        <v>0</v>
      </c>
      <c r="S113" s="149">
        <f t="shared" si="38"/>
        <v>0</v>
      </c>
      <c r="T113" s="80">
        <v>0</v>
      </c>
      <c r="U113" s="9">
        <v>0</v>
      </c>
      <c r="V113" s="9">
        <v>0</v>
      </c>
      <c r="W113" s="99">
        <v>0</v>
      </c>
      <c r="X113" s="149">
        <f t="shared" si="39"/>
        <v>0</v>
      </c>
      <c r="Y113" s="80">
        <v>0</v>
      </c>
      <c r="Z113" s="9">
        <v>0</v>
      </c>
      <c r="AA113" s="9">
        <v>0</v>
      </c>
      <c r="AB113" s="99">
        <v>0</v>
      </c>
      <c r="AC113" s="149">
        <f t="shared" si="40"/>
        <v>0</v>
      </c>
      <c r="AD113" s="80">
        <f t="shared" si="53"/>
        <v>0</v>
      </c>
      <c r="AE113" s="9">
        <f t="shared" si="53"/>
        <v>0</v>
      </c>
      <c r="AF113" s="9">
        <f t="shared" si="53"/>
        <v>0</v>
      </c>
      <c r="AG113" s="9">
        <f t="shared" si="53"/>
        <v>0</v>
      </c>
      <c r="AH113" s="149">
        <f t="shared" si="54"/>
        <v>0</v>
      </c>
    </row>
    <row r="114" spans="1:34" ht="64.5" customHeight="1">
      <c r="A114" s="1"/>
      <c r="B114" s="198">
        <v>16</v>
      </c>
      <c r="C114" s="11"/>
      <c r="D114" s="152" t="s">
        <v>37</v>
      </c>
      <c r="E114" s="150">
        <f>+E115+E116+E117+E118+E119+E120</f>
        <v>3371009.8</v>
      </c>
      <c r="F114" s="6">
        <f t="shared" ref="F114:AH114" si="55">+F115+F116+F117+F118+F119+F120</f>
        <v>0</v>
      </c>
      <c r="G114" s="6">
        <f t="shared" si="55"/>
        <v>237922.04</v>
      </c>
      <c r="H114" s="6">
        <f t="shared" si="55"/>
        <v>0</v>
      </c>
      <c r="I114" s="151">
        <f t="shared" si="55"/>
        <v>3608931.84</v>
      </c>
      <c r="J114" s="150">
        <f t="shared" si="55"/>
        <v>0</v>
      </c>
      <c r="K114" s="6">
        <f t="shared" si="55"/>
        <v>0</v>
      </c>
      <c r="L114" s="6">
        <f t="shared" si="55"/>
        <v>0</v>
      </c>
      <c r="M114" s="6">
        <f t="shared" si="55"/>
        <v>0</v>
      </c>
      <c r="N114" s="151">
        <f t="shared" si="55"/>
        <v>0</v>
      </c>
      <c r="O114" s="150">
        <f t="shared" si="55"/>
        <v>0</v>
      </c>
      <c r="P114" s="6">
        <f t="shared" si="55"/>
        <v>0</v>
      </c>
      <c r="Q114" s="6">
        <f t="shared" si="55"/>
        <v>0</v>
      </c>
      <c r="R114" s="6">
        <f t="shared" si="55"/>
        <v>0</v>
      </c>
      <c r="S114" s="151">
        <f t="shared" si="55"/>
        <v>0</v>
      </c>
      <c r="T114" s="150">
        <f t="shared" si="55"/>
        <v>3369692.79</v>
      </c>
      <c r="U114" s="6">
        <f t="shared" si="55"/>
        <v>0</v>
      </c>
      <c r="V114" s="6">
        <f t="shared" si="55"/>
        <v>213985.84</v>
      </c>
      <c r="W114" s="6">
        <f t="shared" si="55"/>
        <v>0</v>
      </c>
      <c r="X114" s="151">
        <f t="shared" si="55"/>
        <v>3583678.63</v>
      </c>
      <c r="Y114" s="150">
        <f t="shared" si="55"/>
        <v>0</v>
      </c>
      <c r="Z114" s="6">
        <f t="shared" si="55"/>
        <v>0</v>
      </c>
      <c r="AA114" s="6">
        <f t="shared" si="55"/>
        <v>0</v>
      </c>
      <c r="AB114" s="6">
        <f t="shared" si="55"/>
        <v>0</v>
      </c>
      <c r="AC114" s="151">
        <f t="shared" si="55"/>
        <v>0</v>
      </c>
      <c r="AD114" s="150">
        <f t="shared" si="55"/>
        <v>1317.0099999997765</v>
      </c>
      <c r="AE114" s="6">
        <f t="shared" si="55"/>
        <v>0</v>
      </c>
      <c r="AF114" s="6">
        <f t="shared" si="55"/>
        <v>23936.200000000012</v>
      </c>
      <c r="AG114" s="6">
        <f t="shared" si="55"/>
        <v>0</v>
      </c>
      <c r="AH114" s="151">
        <f t="shared" si="55"/>
        <v>25253.209999999788</v>
      </c>
    </row>
    <row r="115" spans="1:34" s="139" customFormat="1" ht="49.5" customHeight="1">
      <c r="A115" s="136"/>
      <c r="B115" s="199"/>
      <c r="C115" s="7">
        <v>1000</v>
      </c>
      <c r="D115" s="79" t="s">
        <v>17</v>
      </c>
      <c r="E115" s="80">
        <v>0</v>
      </c>
      <c r="F115" s="9">
        <v>0</v>
      </c>
      <c r="G115" s="9">
        <v>0</v>
      </c>
      <c r="H115" s="99">
        <v>0</v>
      </c>
      <c r="I115" s="149">
        <f t="shared" si="36"/>
        <v>0</v>
      </c>
      <c r="J115" s="80">
        <v>0</v>
      </c>
      <c r="K115" s="9">
        <v>0</v>
      </c>
      <c r="L115" s="9">
        <v>0</v>
      </c>
      <c r="M115" s="99">
        <v>0</v>
      </c>
      <c r="N115" s="149">
        <f t="shared" si="37"/>
        <v>0</v>
      </c>
      <c r="O115" s="80">
        <v>0</v>
      </c>
      <c r="P115" s="9">
        <v>0</v>
      </c>
      <c r="Q115" s="9">
        <v>0</v>
      </c>
      <c r="R115" s="99">
        <v>0</v>
      </c>
      <c r="S115" s="149">
        <f t="shared" si="38"/>
        <v>0</v>
      </c>
      <c r="T115" s="80">
        <v>0</v>
      </c>
      <c r="U115" s="9">
        <v>0</v>
      </c>
      <c r="V115" s="9">
        <v>0</v>
      </c>
      <c r="W115" s="99">
        <v>0</v>
      </c>
      <c r="X115" s="149">
        <f t="shared" si="39"/>
        <v>0</v>
      </c>
      <c r="Y115" s="80">
        <v>0</v>
      </c>
      <c r="Z115" s="9">
        <v>0</v>
      </c>
      <c r="AA115" s="9">
        <v>0</v>
      </c>
      <c r="AB115" s="9">
        <v>0</v>
      </c>
      <c r="AC115" s="149">
        <f t="shared" si="40"/>
        <v>0</v>
      </c>
      <c r="AD115" s="80">
        <f t="shared" ref="AD115:AG120" si="56">E115-J115-O115-T115-Y115</f>
        <v>0</v>
      </c>
      <c r="AE115" s="9">
        <f t="shared" si="56"/>
        <v>0</v>
      </c>
      <c r="AF115" s="9">
        <f t="shared" si="56"/>
        <v>0</v>
      </c>
      <c r="AG115" s="9">
        <f t="shared" si="56"/>
        <v>0</v>
      </c>
      <c r="AH115" s="149">
        <f t="shared" ref="AH115:AH120" si="57">+AD115+AE115+AF115+AG115</f>
        <v>0</v>
      </c>
    </row>
    <row r="116" spans="1:34" s="139" customFormat="1" ht="49.5" customHeight="1">
      <c r="A116" s="136"/>
      <c r="B116" s="199"/>
      <c r="C116" s="7">
        <v>2000</v>
      </c>
      <c r="D116" s="79" t="s">
        <v>18</v>
      </c>
      <c r="E116" s="80">
        <v>2109423.1</v>
      </c>
      <c r="F116" s="9">
        <v>0</v>
      </c>
      <c r="G116" s="9">
        <v>237922.04</v>
      </c>
      <c r="H116" s="99">
        <v>0</v>
      </c>
      <c r="I116" s="149">
        <f t="shared" si="36"/>
        <v>2347345.14</v>
      </c>
      <c r="J116" s="80">
        <v>0</v>
      </c>
      <c r="K116" s="9">
        <v>0</v>
      </c>
      <c r="L116" s="9">
        <v>0</v>
      </c>
      <c r="M116" s="99">
        <v>0</v>
      </c>
      <c r="N116" s="149">
        <f t="shared" si="37"/>
        <v>0</v>
      </c>
      <c r="O116" s="80">
        <v>0</v>
      </c>
      <c r="P116" s="9">
        <v>0</v>
      </c>
      <c r="Q116" s="9">
        <v>0</v>
      </c>
      <c r="R116" s="99">
        <v>0</v>
      </c>
      <c r="S116" s="149">
        <f t="shared" si="38"/>
        <v>0</v>
      </c>
      <c r="T116" s="80">
        <v>2108106.0900000003</v>
      </c>
      <c r="U116" s="9">
        <v>0</v>
      </c>
      <c r="V116" s="9">
        <v>213985.84</v>
      </c>
      <c r="W116" s="99">
        <v>0</v>
      </c>
      <c r="X116" s="149">
        <f t="shared" si="39"/>
        <v>2322091.9300000002</v>
      </c>
      <c r="Y116" s="80">
        <v>0</v>
      </c>
      <c r="Z116" s="9">
        <v>0</v>
      </c>
      <c r="AA116" s="9">
        <v>0</v>
      </c>
      <c r="AB116" s="9">
        <v>0</v>
      </c>
      <c r="AC116" s="149">
        <f t="shared" si="40"/>
        <v>0</v>
      </c>
      <c r="AD116" s="80">
        <f t="shared" si="56"/>
        <v>1317.0099999997765</v>
      </c>
      <c r="AE116" s="9">
        <f t="shared" si="56"/>
        <v>0</v>
      </c>
      <c r="AF116" s="9">
        <f t="shared" si="56"/>
        <v>23936.200000000012</v>
      </c>
      <c r="AG116" s="9">
        <f t="shared" si="56"/>
        <v>0</v>
      </c>
      <c r="AH116" s="149">
        <f t="shared" si="57"/>
        <v>25253.209999999788</v>
      </c>
    </row>
    <row r="117" spans="1:34" s="139" customFormat="1" ht="49.5" customHeight="1">
      <c r="A117" s="136"/>
      <c r="B117" s="199"/>
      <c r="C117" s="7">
        <v>3000</v>
      </c>
      <c r="D117" s="79" t="s">
        <v>19</v>
      </c>
      <c r="E117" s="80">
        <v>0</v>
      </c>
      <c r="F117" s="9">
        <v>0</v>
      </c>
      <c r="G117" s="9">
        <v>0</v>
      </c>
      <c r="H117" s="99">
        <v>0</v>
      </c>
      <c r="I117" s="149">
        <f t="shared" si="36"/>
        <v>0</v>
      </c>
      <c r="J117" s="80">
        <v>0</v>
      </c>
      <c r="K117" s="9">
        <v>0</v>
      </c>
      <c r="L117" s="9">
        <v>0</v>
      </c>
      <c r="M117" s="99">
        <v>0</v>
      </c>
      <c r="N117" s="149">
        <f t="shared" si="37"/>
        <v>0</v>
      </c>
      <c r="O117" s="80">
        <v>0</v>
      </c>
      <c r="P117" s="9">
        <v>0</v>
      </c>
      <c r="Q117" s="9">
        <v>0</v>
      </c>
      <c r="R117" s="99">
        <v>0</v>
      </c>
      <c r="S117" s="149">
        <f t="shared" si="38"/>
        <v>0</v>
      </c>
      <c r="T117" s="80">
        <v>0</v>
      </c>
      <c r="U117" s="9">
        <v>0</v>
      </c>
      <c r="V117" s="9">
        <v>0</v>
      </c>
      <c r="W117" s="99">
        <v>0</v>
      </c>
      <c r="X117" s="149">
        <f t="shared" si="39"/>
        <v>0</v>
      </c>
      <c r="Y117" s="80">
        <v>0</v>
      </c>
      <c r="Z117" s="9">
        <v>0</v>
      </c>
      <c r="AA117" s="9">
        <v>0</v>
      </c>
      <c r="AB117" s="9">
        <v>0</v>
      </c>
      <c r="AC117" s="149">
        <f t="shared" si="40"/>
        <v>0</v>
      </c>
      <c r="AD117" s="80">
        <f t="shared" si="56"/>
        <v>0</v>
      </c>
      <c r="AE117" s="9">
        <f t="shared" si="56"/>
        <v>0</v>
      </c>
      <c r="AF117" s="9">
        <f t="shared" si="56"/>
        <v>0</v>
      </c>
      <c r="AG117" s="9">
        <f t="shared" si="56"/>
        <v>0</v>
      </c>
      <c r="AH117" s="149">
        <f t="shared" si="57"/>
        <v>0</v>
      </c>
    </row>
    <row r="118" spans="1:34" s="139" customFormat="1" ht="54.95" customHeight="1">
      <c r="A118" s="136"/>
      <c r="B118" s="199"/>
      <c r="C118" s="7">
        <v>4000</v>
      </c>
      <c r="D118" s="79" t="s">
        <v>20</v>
      </c>
      <c r="E118" s="80">
        <v>0</v>
      </c>
      <c r="F118" s="9">
        <v>0</v>
      </c>
      <c r="G118" s="9">
        <v>0</v>
      </c>
      <c r="H118" s="99">
        <v>0</v>
      </c>
      <c r="I118" s="149">
        <f t="shared" si="36"/>
        <v>0</v>
      </c>
      <c r="J118" s="80">
        <v>0</v>
      </c>
      <c r="K118" s="9">
        <v>0</v>
      </c>
      <c r="L118" s="9">
        <v>0</v>
      </c>
      <c r="M118" s="99">
        <v>0</v>
      </c>
      <c r="N118" s="149">
        <f t="shared" si="37"/>
        <v>0</v>
      </c>
      <c r="O118" s="80">
        <v>0</v>
      </c>
      <c r="P118" s="9">
        <v>0</v>
      </c>
      <c r="Q118" s="9">
        <v>0</v>
      </c>
      <c r="R118" s="99">
        <v>0</v>
      </c>
      <c r="S118" s="149">
        <f t="shared" si="38"/>
        <v>0</v>
      </c>
      <c r="T118" s="80">
        <v>0</v>
      </c>
      <c r="U118" s="9">
        <v>0</v>
      </c>
      <c r="V118" s="9">
        <v>0</v>
      </c>
      <c r="W118" s="99">
        <v>0</v>
      </c>
      <c r="X118" s="149">
        <f t="shared" si="39"/>
        <v>0</v>
      </c>
      <c r="Y118" s="80">
        <v>0</v>
      </c>
      <c r="Z118" s="9">
        <v>0</v>
      </c>
      <c r="AA118" s="9">
        <v>0</v>
      </c>
      <c r="AB118" s="9">
        <v>0</v>
      </c>
      <c r="AC118" s="149">
        <f t="shared" si="40"/>
        <v>0</v>
      </c>
      <c r="AD118" s="80">
        <f t="shared" si="56"/>
        <v>0</v>
      </c>
      <c r="AE118" s="9">
        <f t="shared" si="56"/>
        <v>0</v>
      </c>
      <c r="AF118" s="9">
        <f t="shared" si="56"/>
        <v>0</v>
      </c>
      <c r="AG118" s="9">
        <f t="shared" si="56"/>
        <v>0</v>
      </c>
      <c r="AH118" s="149">
        <f t="shared" si="57"/>
        <v>0</v>
      </c>
    </row>
    <row r="119" spans="1:34" s="139" customFormat="1" ht="49.5" customHeight="1">
      <c r="A119" s="136"/>
      <c r="B119" s="199"/>
      <c r="C119" s="7">
        <v>5000</v>
      </c>
      <c r="D119" s="79" t="s">
        <v>21</v>
      </c>
      <c r="E119" s="80">
        <v>1261586.7</v>
      </c>
      <c r="F119" s="9">
        <v>0</v>
      </c>
      <c r="G119" s="9">
        <v>0</v>
      </c>
      <c r="H119" s="99">
        <v>0</v>
      </c>
      <c r="I119" s="149">
        <f t="shared" si="36"/>
        <v>1261586.7</v>
      </c>
      <c r="J119" s="80">
        <v>0</v>
      </c>
      <c r="K119" s="9">
        <v>0</v>
      </c>
      <c r="L119" s="9">
        <v>0</v>
      </c>
      <c r="M119" s="99">
        <v>0</v>
      </c>
      <c r="N119" s="149">
        <f t="shared" si="37"/>
        <v>0</v>
      </c>
      <c r="O119" s="80">
        <v>0</v>
      </c>
      <c r="P119" s="9">
        <v>0</v>
      </c>
      <c r="Q119" s="9">
        <v>0</v>
      </c>
      <c r="R119" s="99">
        <v>0</v>
      </c>
      <c r="S119" s="149">
        <f t="shared" si="38"/>
        <v>0</v>
      </c>
      <c r="T119" s="80">
        <v>1261586.7</v>
      </c>
      <c r="U119" s="9">
        <v>0</v>
      </c>
      <c r="V119" s="9">
        <v>0</v>
      </c>
      <c r="W119" s="99">
        <v>0</v>
      </c>
      <c r="X119" s="149">
        <f t="shared" si="39"/>
        <v>1261586.7</v>
      </c>
      <c r="Y119" s="80">
        <v>0</v>
      </c>
      <c r="Z119" s="9">
        <v>0</v>
      </c>
      <c r="AA119" s="9">
        <v>0</v>
      </c>
      <c r="AB119" s="9">
        <v>0</v>
      </c>
      <c r="AC119" s="149">
        <f t="shared" si="40"/>
        <v>0</v>
      </c>
      <c r="AD119" s="80">
        <f>E119-J119-O119-T119-Y119</f>
        <v>0</v>
      </c>
      <c r="AE119" s="9">
        <f t="shared" si="56"/>
        <v>0</v>
      </c>
      <c r="AF119" s="9">
        <f t="shared" si="56"/>
        <v>0</v>
      </c>
      <c r="AG119" s="9">
        <f t="shared" si="56"/>
        <v>0</v>
      </c>
      <c r="AH119" s="149">
        <f t="shared" si="57"/>
        <v>0</v>
      </c>
    </row>
    <row r="120" spans="1:34" s="139" customFormat="1" ht="49.5" customHeight="1">
      <c r="A120" s="136"/>
      <c r="B120" s="200"/>
      <c r="C120" s="7">
        <v>6000</v>
      </c>
      <c r="D120" s="79" t="s">
        <v>22</v>
      </c>
      <c r="E120" s="80">
        <v>0</v>
      </c>
      <c r="F120" s="9">
        <v>0</v>
      </c>
      <c r="G120" s="9">
        <v>0</v>
      </c>
      <c r="H120" s="99">
        <v>0</v>
      </c>
      <c r="I120" s="149">
        <f t="shared" si="36"/>
        <v>0</v>
      </c>
      <c r="J120" s="80">
        <v>0</v>
      </c>
      <c r="K120" s="9">
        <v>0</v>
      </c>
      <c r="L120" s="9">
        <v>0</v>
      </c>
      <c r="M120" s="99">
        <v>0</v>
      </c>
      <c r="N120" s="149">
        <f t="shared" si="37"/>
        <v>0</v>
      </c>
      <c r="O120" s="80">
        <v>0</v>
      </c>
      <c r="P120" s="9">
        <v>0</v>
      </c>
      <c r="Q120" s="9">
        <v>0</v>
      </c>
      <c r="R120" s="99">
        <v>0</v>
      </c>
      <c r="S120" s="149">
        <f t="shared" si="38"/>
        <v>0</v>
      </c>
      <c r="T120" s="80">
        <v>0</v>
      </c>
      <c r="U120" s="9">
        <v>0</v>
      </c>
      <c r="V120" s="9">
        <v>0</v>
      </c>
      <c r="W120" s="99">
        <v>0</v>
      </c>
      <c r="X120" s="149">
        <f t="shared" si="39"/>
        <v>0</v>
      </c>
      <c r="Y120" s="80">
        <v>0</v>
      </c>
      <c r="Z120" s="9">
        <v>0</v>
      </c>
      <c r="AA120" s="9">
        <v>0</v>
      </c>
      <c r="AB120" s="9">
        <v>0</v>
      </c>
      <c r="AC120" s="149">
        <f t="shared" si="40"/>
        <v>0</v>
      </c>
      <c r="AD120" s="80">
        <f t="shared" si="56"/>
        <v>0</v>
      </c>
      <c r="AE120" s="9">
        <f t="shared" si="56"/>
        <v>0</v>
      </c>
      <c r="AF120" s="9">
        <f t="shared" si="56"/>
        <v>0</v>
      </c>
      <c r="AG120" s="9">
        <f t="shared" si="56"/>
        <v>0</v>
      </c>
      <c r="AH120" s="149">
        <f t="shared" si="57"/>
        <v>0</v>
      </c>
    </row>
    <row r="121" spans="1:34" ht="94.5" customHeight="1">
      <c r="A121" s="1"/>
      <c r="B121" s="201">
        <v>17</v>
      </c>
      <c r="C121" s="11"/>
      <c r="D121" s="144" t="s">
        <v>38</v>
      </c>
      <c r="E121" s="150">
        <f>+E122+E123+E124+E125+E126+E127</f>
        <v>42609836.079999998</v>
      </c>
      <c r="F121" s="6">
        <f t="shared" ref="F121:AH121" si="58">+F122+F123+F124+F125+F126+F127</f>
        <v>61964197.969999999</v>
      </c>
      <c r="G121" s="6">
        <f>+G122+G123+G124+G125+G126+G127</f>
        <v>8949410.620000001</v>
      </c>
      <c r="H121" s="6">
        <f t="shared" si="58"/>
        <v>464999.9</v>
      </c>
      <c r="I121" s="151">
        <f t="shared" si="58"/>
        <v>113988444.56999999</v>
      </c>
      <c r="J121" s="150">
        <f t="shared" si="58"/>
        <v>0</v>
      </c>
      <c r="K121" s="6">
        <f>+K122+K123+K124+K125+K126+K127</f>
        <v>0</v>
      </c>
      <c r="L121" s="6">
        <f t="shared" si="58"/>
        <v>0</v>
      </c>
      <c r="M121" s="6">
        <f t="shared" si="58"/>
        <v>0</v>
      </c>
      <c r="N121" s="151">
        <f t="shared" si="58"/>
        <v>0</v>
      </c>
      <c r="O121" s="150">
        <f t="shared" si="58"/>
        <v>0</v>
      </c>
      <c r="P121" s="6">
        <f t="shared" si="58"/>
        <v>0</v>
      </c>
      <c r="Q121" s="6">
        <f t="shared" si="58"/>
        <v>0</v>
      </c>
      <c r="R121" s="6">
        <f t="shared" si="58"/>
        <v>0</v>
      </c>
      <c r="S121" s="151">
        <f t="shared" si="58"/>
        <v>0</v>
      </c>
      <c r="T121" s="150">
        <f t="shared" si="58"/>
        <v>42595352.160000004</v>
      </c>
      <c r="U121" s="6">
        <f>+U122+U123+U124+U125+U126+U127</f>
        <v>61964197.969999999</v>
      </c>
      <c r="V121" s="6">
        <f t="shared" si="58"/>
        <v>8457181.1999999993</v>
      </c>
      <c r="W121" s="6">
        <f t="shared" si="58"/>
        <v>462845.06</v>
      </c>
      <c r="X121" s="151">
        <f>+X122+X123+X124+X125+X126+X127</f>
        <v>113479576.38999999</v>
      </c>
      <c r="Y121" s="150">
        <f t="shared" si="58"/>
        <v>0</v>
      </c>
      <c r="Z121" s="6">
        <f t="shared" si="58"/>
        <v>0</v>
      </c>
      <c r="AA121" s="6">
        <f t="shared" si="58"/>
        <v>0</v>
      </c>
      <c r="AB121" s="6">
        <f t="shared" si="58"/>
        <v>0</v>
      </c>
      <c r="AC121" s="151">
        <f t="shared" si="58"/>
        <v>0</v>
      </c>
      <c r="AD121" s="150">
        <f t="shared" si="58"/>
        <v>14483.919999994338</v>
      </c>
      <c r="AE121" s="6">
        <f t="shared" si="58"/>
        <v>0</v>
      </c>
      <c r="AF121" s="6">
        <f t="shared" si="58"/>
        <v>492229.41999999993</v>
      </c>
      <c r="AG121" s="6">
        <f t="shared" si="58"/>
        <v>2154.8400000000256</v>
      </c>
      <c r="AH121" s="151">
        <f t="shared" si="58"/>
        <v>508868.17999999429</v>
      </c>
    </row>
    <row r="122" spans="1:34" ht="49.5" customHeight="1">
      <c r="A122" s="1"/>
      <c r="B122" s="201"/>
      <c r="C122" s="7">
        <v>1000</v>
      </c>
      <c r="D122" s="79" t="s">
        <v>17</v>
      </c>
      <c r="E122" s="80">
        <v>0</v>
      </c>
      <c r="F122" s="9">
        <v>0</v>
      </c>
      <c r="G122" s="9">
        <v>0</v>
      </c>
      <c r="H122" s="99">
        <v>0</v>
      </c>
      <c r="I122" s="149">
        <f t="shared" si="36"/>
        <v>0</v>
      </c>
      <c r="J122" s="80">
        <v>0</v>
      </c>
      <c r="K122" s="9">
        <v>0</v>
      </c>
      <c r="L122" s="9">
        <v>0</v>
      </c>
      <c r="M122" s="99">
        <v>0</v>
      </c>
      <c r="N122" s="149">
        <f t="shared" ref="N122:N127" si="59">+J122+K122+L122+M122</f>
        <v>0</v>
      </c>
      <c r="O122" s="80">
        <v>0</v>
      </c>
      <c r="P122" s="9">
        <v>0</v>
      </c>
      <c r="Q122" s="9">
        <v>0</v>
      </c>
      <c r="R122" s="99">
        <v>0</v>
      </c>
      <c r="S122" s="149">
        <f t="shared" si="38"/>
        <v>0</v>
      </c>
      <c r="T122" s="80">
        <v>0</v>
      </c>
      <c r="U122" s="9">
        <v>0</v>
      </c>
      <c r="V122" s="9">
        <v>0</v>
      </c>
      <c r="W122" s="99">
        <v>0</v>
      </c>
      <c r="X122" s="149">
        <f t="shared" ref="X122:X127" si="60">+T122+U122+V122+W122</f>
        <v>0</v>
      </c>
      <c r="Y122" s="80">
        <v>0</v>
      </c>
      <c r="Z122" s="9">
        <v>0</v>
      </c>
      <c r="AA122" s="9">
        <v>0</v>
      </c>
      <c r="AB122" s="99">
        <v>0</v>
      </c>
      <c r="AC122" s="149">
        <f t="shared" si="40"/>
        <v>0</v>
      </c>
      <c r="AD122" s="80">
        <f t="shared" ref="AD122:AG127" si="61">E122-J122-O122-T122-Y122</f>
        <v>0</v>
      </c>
      <c r="AE122" s="9">
        <f t="shared" si="61"/>
        <v>0</v>
      </c>
      <c r="AF122" s="9">
        <f t="shared" si="61"/>
        <v>0</v>
      </c>
      <c r="AG122" s="9">
        <f t="shared" si="61"/>
        <v>0</v>
      </c>
      <c r="AH122" s="149">
        <f t="shared" ref="AH122:AH127" si="62">+AD122+AE122+AF122+AG122</f>
        <v>0</v>
      </c>
    </row>
    <row r="123" spans="1:34" ht="49.5" customHeight="1">
      <c r="A123" s="1"/>
      <c r="B123" s="201"/>
      <c r="C123" s="7">
        <v>2000</v>
      </c>
      <c r="D123" s="79" t="s">
        <v>18</v>
      </c>
      <c r="E123" s="80">
        <v>1787283.53</v>
      </c>
      <c r="F123" s="9">
        <v>13711805</v>
      </c>
      <c r="G123" s="9">
        <v>2129755.13</v>
      </c>
      <c r="H123" s="99">
        <v>0</v>
      </c>
      <c r="I123" s="149">
        <f t="shared" si="36"/>
        <v>17628843.66</v>
      </c>
      <c r="J123" s="80">
        <v>0</v>
      </c>
      <c r="K123" s="9">
        <v>0</v>
      </c>
      <c r="L123" s="9">
        <v>0</v>
      </c>
      <c r="M123" s="99">
        <v>0</v>
      </c>
      <c r="N123" s="149">
        <f t="shared" si="59"/>
        <v>0</v>
      </c>
      <c r="O123" s="80">
        <v>0</v>
      </c>
      <c r="P123" s="9">
        <v>0</v>
      </c>
      <c r="Q123" s="9">
        <v>0</v>
      </c>
      <c r="R123" s="99">
        <v>0</v>
      </c>
      <c r="S123" s="149">
        <f t="shared" si="38"/>
        <v>0</v>
      </c>
      <c r="T123" s="80">
        <v>1787283.53</v>
      </c>
      <c r="U123" s="9">
        <v>13711805</v>
      </c>
      <c r="V123" s="9">
        <v>2129755.13</v>
      </c>
      <c r="W123" s="99">
        <v>0</v>
      </c>
      <c r="X123" s="149">
        <f t="shared" si="60"/>
        <v>17628843.66</v>
      </c>
      <c r="Y123" s="80">
        <v>0</v>
      </c>
      <c r="Z123" s="9">
        <v>0</v>
      </c>
      <c r="AA123" s="9">
        <v>0</v>
      </c>
      <c r="AB123" s="99">
        <v>0</v>
      </c>
      <c r="AC123" s="149">
        <f t="shared" si="40"/>
        <v>0</v>
      </c>
      <c r="AD123" s="80">
        <f t="shared" si="61"/>
        <v>0</v>
      </c>
      <c r="AE123" s="9">
        <f t="shared" si="61"/>
        <v>0</v>
      </c>
      <c r="AF123" s="9">
        <f t="shared" si="61"/>
        <v>0</v>
      </c>
      <c r="AG123" s="9">
        <f t="shared" si="61"/>
        <v>0</v>
      </c>
      <c r="AH123" s="149">
        <f t="shared" si="62"/>
        <v>0</v>
      </c>
    </row>
    <row r="124" spans="1:34" ht="49.5" customHeight="1">
      <c r="A124" s="1"/>
      <c r="B124" s="201"/>
      <c r="C124" s="7">
        <v>3000</v>
      </c>
      <c r="D124" s="79" t="s">
        <v>19</v>
      </c>
      <c r="E124" s="80">
        <v>4512800</v>
      </c>
      <c r="F124" s="9">
        <v>0</v>
      </c>
      <c r="G124" s="9">
        <v>0</v>
      </c>
      <c r="H124" s="99">
        <v>0</v>
      </c>
      <c r="I124" s="149">
        <f t="shared" si="36"/>
        <v>4512800</v>
      </c>
      <c r="J124" s="80">
        <v>0</v>
      </c>
      <c r="K124" s="9">
        <v>0</v>
      </c>
      <c r="L124" s="9">
        <v>0</v>
      </c>
      <c r="M124" s="99">
        <v>0</v>
      </c>
      <c r="N124" s="149">
        <f t="shared" si="59"/>
        <v>0</v>
      </c>
      <c r="O124" s="80">
        <v>0</v>
      </c>
      <c r="P124" s="9">
        <v>0</v>
      </c>
      <c r="Q124" s="9">
        <v>0</v>
      </c>
      <c r="R124" s="99">
        <v>0</v>
      </c>
      <c r="S124" s="149">
        <f t="shared" si="38"/>
        <v>0</v>
      </c>
      <c r="T124" s="80">
        <v>4512800</v>
      </c>
      <c r="U124" s="9">
        <v>0</v>
      </c>
      <c r="V124" s="9">
        <v>0</v>
      </c>
      <c r="W124" s="99">
        <v>0</v>
      </c>
      <c r="X124" s="149">
        <f t="shared" si="60"/>
        <v>4512800</v>
      </c>
      <c r="Y124" s="80">
        <v>0</v>
      </c>
      <c r="Z124" s="9">
        <v>0</v>
      </c>
      <c r="AA124" s="9">
        <v>0</v>
      </c>
      <c r="AB124" s="99">
        <v>0</v>
      </c>
      <c r="AC124" s="149">
        <f t="shared" si="40"/>
        <v>0</v>
      </c>
      <c r="AD124" s="80">
        <f t="shared" si="61"/>
        <v>0</v>
      </c>
      <c r="AE124" s="9">
        <f t="shared" si="61"/>
        <v>0</v>
      </c>
      <c r="AF124" s="9">
        <f t="shared" si="61"/>
        <v>0</v>
      </c>
      <c r="AG124" s="9">
        <f t="shared" si="61"/>
        <v>0</v>
      </c>
      <c r="AH124" s="149">
        <f t="shared" si="62"/>
        <v>0</v>
      </c>
    </row>
    <row r="125" spans="1:34" ht="54.95" customHeight="1">
      <c r="A125" s="1"/>
      <c r="B125" s="201"/>
      <c r="C125" s="7">
        <v>4000</v>
      </c>
      <c r="D125" s="79" t="s">
        <v>20</v>
      </c>
      <c r="E125" s="80">
        <v>0</v>
      </c>
      <c r="F125" s="9">
        <v>0</v>
      </c>
      <c r="G125" s="9">
        <v>0</v>
      </c>
      <c r="H125" s="99">
        <v>0</v>
      </c>
      <c r="I125" s="149">
        <f t="shared" si="36"/>
        <v>0</v>
      </c>
      <c r="J125" s="80">
        <v>0</v>
      </c>
      <c r="K125" s="9">
        <v>0</v>
      </c>
      <c r="L125" s="9">
        <v>0</v>
      </c>
      <c r="M125" s="99">
        <v>0</v>
      </c>
      <c r="N125" s="149">
        <f t="shared" si="59"/>
        <v>0</v>
      </c>
      <c r="O125" s="80">
        <v>0</v>
      </c>
      <c r="P125" s="9">
        <v>0</v>
      </c>
      <c r="Q125" s="9">
        <v>0</v>
      </c>
      <c r="R125" s="99">
        <v>0</v>
      </c>
      <c r="S125" s="149">
        <f t="shared" si="38"/>
        <v>0</v>
      </c>
      <c r="T125" s="80">
        <v>0</v>
      </c>
      <c r="U125" s="9">
        <v>0</v>
      </c>
      <c r="V125" s="9">
        <v>0</v>
      </c>
      <c r="W125" s="99">
        <v>0</v>
      </c>
      <c r="X125" s="149">
        <f t="shared" si="60"/>
        <v>0</v>
      </c>
      <c r="Y125" s="80">
        <v>0</v>
      </c>
      <c r="Z125" s="9">
        <v>0</v>
      </c>
      <c r="AA125" s="9">
        <v>0</v>
      </c>
      <c r="AB125" s="99">
        <v>0</v>
      </c>
      <c r="AC125" s="149">
        <f t="shared" si="40"/>
        <v>0</v>
      </c>
      <c r="AD125" s="80">
        <f t="shared" si="61"/>
        <v>0</v>
      </c>
      <c r="AE125" s="9">
        <f t="shared" si="61"/>
        <v>0</v>
      </c>
      <c r="AF125" s="9">
        <f t="shared" si="61"/>
        <v>0</v>
      </c>
      <c r="AG125" s="9">
        <f t="shared" si="61"/>
        <v>0</v>
      </c>
      <c r="AH125" s="149">
        <f t="shared" si="62"/>
        <v>0</v>
      </c>
    </row>
    <row r="126" spans="1:34" ht="49.5" customHeight="1">
      <c r="A126" s="1"/>
      <c r="B126" s="201"/>
      <c r="C126" s="7">
        <v>5000</v>
      </c>
      <c r="D126" s="79" t="s">
        <v>21</v>
      </c>
      <c r="E126" s="80">
        <f>7444719.71+28865032.84</f>
        <v>36309752.549999997</v>
      </c>
      <c r="F126" s="9">
        <v>48252392.969999999</v>
      </c>
      <c r="G126" s="9">
        <f>3494413.97+3325241.52</f>
        <v>6819655.4900000002</v>
      </c>
      <c r="H126" s="99">
        <f>462845.06+2154.84</f>
        <v>464999.9</v>
      </c>
      <c r="I126" s="149">
        <f t="shared" si="36"/>
        <v>91846800.909999996</v>
      </c>
      <c r="J126" s="80">
        <v>0</v>
      </c>
      <c r="K126" s="9">
        <v>0</v>
      </c>
      <c r="L126" s="9">
        <v>0</v>
      </c>
      <c r="M126" s="99">
        <v>0</v>
      </c>
      <c r="N126" s="149">
        <f t="shared" si="59"/>
        <v>0</v>
      </c>
      <c r="O126" s="80">
        <v>0</v>
      </c>
      <c r="P126" s="9">
        <v>0</v>
      </c>
      <c r="Q126" s="9">
        <v>0</v>
      </c>
      <c r="R126" s="99">
        <v>0</v>
      </c>
      <c r="S126" s="149">
        <f t="shared" si="38"/>
        <v>0</v>
      </c>
      <c r="T126" s="80">
        <v>36295268.630000003</v>
      </c>
      <c r="U126" s="9">
        <f>48252393.57-0.6</f>
        <v>48252392.969999999</v>
      </c>
      <c r="V126" s="9">
        <f>3487901.71+2839524.36</f>
        <v>6327426.0700000003</v>
      </c>
      <c r="W126" s="99">
        <v>462845.06</v>
      </c>
      <c r="X126" s="149">
        <f t="shared" si="60"/>
        <v>91337932.729999989</v>
      </c>
      <c r="Y126" s="80">
        <v>0</v>
      </c>
      <c r="Z126" s="9">
        <v>0</v>
      </c>
      <c r="AA126" s="9">
        <v>0</v>
      </c>
      <c r="AB126" s="99">
        <v>0</v>
      </c>
      <c r="AC126" s="149">
        <f t="shared" si="40"/>
        <v>0</v>
      </c>
      <c r="AD126" s="80">
        <f>E126-J126-O126-T126-Y126</f>
        <v>14483.919999994338</v>
      </c>
      <c r="AE126" s="9">
        <f t="shared" si="61"/>
        <v>0</v>
      </c>
      <c r="AF126" s="9">
        <f t="shared" si="61"/>
        <v>492229.41999999993</v>
      </c>
      <c r="AG126" s="9">
        <f t="shared" si="61"/>
        <v>2154.8400000000256</v>
      </c>
      <c r="AH126" s="149">
        <f t="shared" si="62"/>
        <v>508868.17999999429</v>
      </c>
    </row>
    <row r="127" spans="1:34" ht="49.5" customHeight="1" thickBot="1">
      <c r="A127" s="1"/>
      <c r="B127" s="202"/>
      <c r="C127" s="7">
        <v>6000</v>
      </c>
      <c r="D127" s="79" t="s">
        <v>22</v>
      </c>
      <c r="E127" s="153">
        <v>0</v>
      </c>
      <c r="F127" s="154">
        <v>0</v>
      </c>
      <c r="G127" s="154">
        <v>0</v>
      </c>
      <c r="H127" s="155">
        <v>0</v>
      </c>
      <c r="I127" s="156">
        <f t="shared" si="36"/>
        <v>0</v>
      </c>
      <c r="J127" s="153">
        <v>0</v>
      </c>
      <c r="K127" s="154">
        <v>0</v>
      </c>
      <c r="L127" s="154">
        <v>0</v>
      </c>
      <c r="M127" s="155">
        <v>0</v>
      </c>
      <c r="N127" s="156">
        <f t="shared" si="59"/>
        <v>0</v>
      </c>
      <c r="O127" s="153">
        <v>0</v>
      </c>
      <c r="P127" s="154">
        <v>0</v>
      </c>
      <c r="Q127" s="154">
        <v>0</v>
      </c>
      <c r="R127" s="155">
        <v>0</v>
      </c>
      <c r="S127" s="156">
        <f t="shared" si="38"/>
        <v>0</v>
      </c>
      <c r="T127" s="153">
        <v>0</v>
      </c>
      <c r="U127" s="154">
        <v>0</v>
      </c>
      <c r="V127" s="154">
        <v>0</v>
      </c>
      <c r="W127" s="155">
        <v>0</v>
      </c>
      <c r="X127" s="149">
        <f t="shared" si="60"/>
        <v>0</v>
      </c>
      <c r="Y127" s="153">
        <v>0</v>
      </c>
      <c r="Z127" s="154">
        <v>0</v>
      </c>
      <c r="AA127" s="154">
        <v>0</v>
      </c>
      <c r="AB127" s="155">
        <v>0</v>
      </c>
      <c r="AC127" s="156">
        <f t="shared" si="40"/>
        <v>0</v>
      </c>
      <c r="AD127" s="80">
        <f t="shared" si="61"/>
        <v>0</v>
      </c>
      <c r="AE127" s="154">
        <f t="shared" si="61"/>
        <v>0</v>
      </c>
      <c r="AF127" s="154">
        <f t="shared" si="61"/>
        <v>0</v>
      </c>
      <c r="AG127" s="154">
        <f t="shared" si="61"/>
        <v>0</v>
      </c>
      <c r="AH127" s="156">
        <f t="shared" si="62"/>
        <v>0</v>
      </c>
    </row>
    <row r="128" spans="1:34" ht="49.5" customHeight="1" thickBot="1">
      <c r="A128" s="1"/>
      <c r="B128" s="15"/>
      <c r="C128" s="15"/>
      <c r="D128" s="16" t="s">
        <v>39</v>
      </c>
      <c r="E128" s="17">
        <f>E9+E16+E23+E30+E37+E44+E51+E58+E65+E72+E79+E86+E93+E100+E107+E114+E121</f>
        <v>216696785.03000003</v>
      </c>
      <c r="F128" s="17">
        <f t="shared" ref="F128:AC128" si="63">F9+F16+F23+F30+F37+F44+F51+F58+F65+F72+F79+F86+F93+F100+F107+F114+F121</f>
        <v>64214197.969999999</v>
      </c>
      <c r="G128" s="17">
        <f>G9+G16+G23+G30+G37+G44+G51+G58+G65+G72+G79+G86+G93+G100+G107+G114+G121</f>
        <v>93171994.100000009</v>
      </c>
      <c r="H128" s="17">
        <f t="shared" si="63"/>
        <v>464999.9</v>
      </c>
      <c r="I128" s="17">
        <f>I9+I16+I23+I30+I37+I44+I51+I58+I65+I72+I79+I86+I93+I100+I107+I114+I121</f>
        <v>374547977</v>
      </c>
      <c r="J128" s="17">
        <f>J9+J16+J23+J30+J37+J44+J51+J58+J65+J72+J79+J86+J93+J100+J107+J114+J121</f>
        <v>0</v>
      </c>
      <c r="K128" s="17">
        <f t="shared" si="63"/>
        <v>0</v>
      </c>
      <c r="L128" s="17">
        <f t="shared" si="63"/>
        <v>0</v>
      </c>
      <c r="M128" s="17">
        <f t="shared" si="63"/>
        <v>0</v>
      </c>
      <c r="N128" s="17">
        <f>N9+N16+N23+N30+N37+N44+N51+N58+N65+N72+N79+N86+N93+N100+N107+N114+N121</f>
        <v>0</v>
      </c>
      <c r="O128" s="17">
        <f t="shared" si="63"/>
        <v>0</v>
      </c>
      <c r="P128" s="17">
        <f t="shared" si="63"/>
        <v>0</v>
      </c>
      <c r="Q128" s="17">
        <f t="shared" si="63"/>
        <v>0</v>
      </c>
      <c r="R128" s="17">
        <f t="shared" si="63"/>
        <v>0</v>
      </c>
      <c r="S128" s="17">
        <f t="shared" si="63"/>
        <v>0</v>
      </c>
      <c r="T128" s="17">
        <f>T9+T16+T23+T30+T37+T44+T51+T58+T65+T72+T79+T86+T93+T100+T107+T114+T121</f>
        <v>212039814.41999999</v>
      </c>
      <c r="U128" s="17">
        <f t="shared" si="63"/>
        <v>64214197.969999999</v>
      </c>
      <c r="V128" s="17">
        <f>V9+V16+V23+V30+V37+V44+V51+V58+V65+V72+V79+V86+V93+V100+V107+V114+V121</f>
        <v>66593927.489999995</v>
      </c>
      <c r="W128" s="17">
        <f t="shared" si="63"/>
        <v>462845.06</v>
      </c>
      <c r="X128" s="17">
        <f>X9+X16+X23+X30+X37+X44+X51+X58+X65+X72+X79+X86+X93+X100+X107+X114+X121</f>
        <v>343310784.93999994</v>
      </c>
      <c r="Y128" s="17">
        <f t="shared" si="63"/>
        <v>0</v>
      </c>
      <c r="Z128" s="17">
        <f t="shared" si="63"/>
        <v>0</v>
      </c>
      <c r="AA128" s="17">
        <f t="shared" si="63"/>
        <v>0</v>
      </c>
      <c r="AB128" s="17">
        <f t="shared" si="63"/>
        <v>0</v>
      </c>
      <c r="AC128" s="17">
        <f t="shared" si="63"/>
        <v>0</v>
      </c>
      <c r="AD128" s="17">
        <f>AD9+AD16+AD23+AD30+AD37+AD44+AD51+AD58+AD65+AD72+AD79+AD86+AD93+AD100+AD107+AD114+AD121</f>
        <v>4656970.6099999966</v>
      </c>
      <c r="AE128" s="17">
        <f>AE9+AE16+AE23+AE30+AE37+AE44+AE51+AE58+AE65+AE72+AE79+AE86+AE93+AE100+AE107+AE114+AE121</f>
        <v>0</v>
      </c>
      <c r="AF128" s="17">
        <f>AF9+AF16+AF23+AF30+AF37+AF44+AF51+AF58+AF65+AF72+AF79+AF86+AF93+AF100+AF107+AF114+AF121</f>
        <v>26578066.609999992</v>
      </c>
      <c r="AG128" s="17">
        <f>AG9+AG16+AG23+AG30+AG37+AG44+AG51+AG58+AG65+AG72+AG79+AG86+AG93+AG100+AG107+AG114+AG121</f>
        <v>2154.8400000000256</v>
      </c>
      <c r="AH128" s="17">
        <f>AH9+AH16+AH23+AH30+AH37+AH44+AH51+AH58+AH65+AH72+AH79+AH86+AH93+AH100+AH107+AH114+AH121</f>
        <v>31237192.059999999</v>
      </c>
    </row>
    <row r="129" spans="1:34" ht="41.25" customHeight="1">
      <c r="A129" s="1"/>
      <c r="B129" s="18"/>
      <c r="C129" s="18"/>
      <c r="D129" s="19"/>
      <c r="E129" s="19"/>
      <c r="G129" s="19"/>
      <c r="I129" s="19"/>
      <c r="J129" s="20"/>
      <c r="L129" s="20"/>
      <c r="M129" s="20"/>
      <c r="N129" s="20"/>
      <c r="O129" s="100"/>
      <c r="P129" s="101"/>
      <c r="Q129" s="101"/>
      <c r="R129" s="101"/>
      <c r="S129" s="102"/>
      <c r="T129" s="102"/>
      <c r="U129" s="102"/>
      <c r="V129" s="102"/>
      <c r="W129" s="102"/>
      <c r="X129" s="102"/>
      <c r="Y129" s="41"/>
      <c r="Z129" s="20"/>
      <c r="AA129" s="20"/>
      <c r="AB129" s="20"/>
      <c r="AC129" s="41"/>
      <c r="AD129" s="21"/>
      <c r="AF129" s="21"/>
      <c r="AG129" s="21"/>
      <c r="AH129" s="21"/>
    </row>
    <row r="130" spans="1:34" ht="41.25" customHeight="1" thickBot="1">
      <c r="A130" s="1"/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58.5" customHeight="1" thickBot="1">
      <c r="A131" s="1"/>
      <c r="B131" s="18"/>
      <c r="C131" s="18"/>
      <c r="D131" s="23"/>
      <c r="E131" s="197" t="s">
        <v>7</v>
      </c>
      <c r="F131" s="197"/>
      <c r="G131" s="197"/>
      <c r="H131" s="197"/>
      <c r="I131" s="197"/>
      <c r="J131" s="197" t="s">
        <v>8</v>
      </c>
      <c r="K131" s="197"/>
      <c r="L131" s="197"/>
      <c r="M131" s="197"/>
      <c r="N131" s="197"/>
      <c r="O131" s="197" t="s">
        <v>9</v>
      </c>
      <c r="P131" s="197"/>
      <c r="Q131" s="197"/>
      <c r="R131" s="197"/>
      <c r="S131" s="197"/>
      <c r="T131" s="197" t="s">
        <v>42</v>
      </c>
      <c r="U131" s="197"/>
      <c r="V131" s="197"/>
      <c r="W131" s="197"/>
      <c r="X131" s="197"/>
      <c r="Y131" s="197" t="s">
        <v>10</v>
      </c>
      <c r="Z131" s="197"/>
      <c r="AA131" s="197"/>
      <c r="AB131" s="197"/>
      <c r="AC131" s="197"/>
      <c r="AD131" s="197" t="s">
        <v>11</v>
      </c>
      <c r="AE131" s="197"/>
      <c r="AF131" s="197"/>
      <c r="AG131" s="197"/>
      <c r="AH131" s="197"/>
    </row>
    <row r="132" spans="1:34" ht="58.5" customHeight="1" thickBot="1">
      <c r="A132" s="1"/>
      <c r="B132" s="18"/>
      <c r="C132" s="18"/>
      <c r="D132" s="23"/>
      <c r="E132" s="24" t="s">
        <v>12</v>
      </c>
      <c r="F132" s="25" t="s">
        <v>13</v>
      </c>
      <c r="G132" s="24" t="s">
        <v>14</v>
      </c>
      <c r="H132" s="157" t="s">
        <v>70</v>
      </c>
      <c r="I132" s="24" t="s">
        <v>15</v>
      </c>
      <c r="J132" s="24" t="s">
        <v>12</v>
      </c>
      <c r="K132" s="25" t="s">
        <v>13</v>
      </c>
      <c r="L132" s="24" t="s">
        <v>14</v>
      </c>
      <c r="M132" s="157" t="s">
        <v>70</v>
      </c>
      <c r="N132" s="24" t="s">
        <v>15</v>
      </c>
      <c r="O132" s="24" t="s">
        <v>40</v>
      </c>
      <c r="P132" s="25" t="s">
        <v>13</v>
      </c>
      <c r="Q132" s="24" t="s">
        <v>14</v>
      </c>
      <c r="R132" s="157" t="s">
        <v>70</v>
      </c>
      <c r="S132" s="24" t="s">
        <v>15</v>
      </c>
      <c r="T132" s="24" t="s">
        <v>40</v>
      </c>
      <c r="U132" s="25" t="s">
        <v>13</v>
      </c>
      <c r="V132" s="24" t="s">
        <v>14</v>
      </c>
      <c r="W132" s="157" t="s">
        <v>70</v>
      </c>
      <c r="X132" s="24" t="s">
        <v>15</v>
      </c>
      <c r="Y132" s="24" t="s">
        <v>12</v>
      </c>
      <c r="Z132" s="25" t="s">
        <v>13</v>
      </c>
      <c r="AA132" s="24" t="s">
        <v>14</v>
      </c>
      <c r="AB132" s="157" t="s">
        <v>70</v>
      </c>
      <c r="AC132" s="24" t="s">
        <v>15</v>
      </c>
      <c r="AD132" s="24" t="s">
        <v>12</v>
      </c>
      <c r="AE132" s="25" t="s">
        <v>13</v>
      </c>
      <c r="AF132" s="24" t="s">
        <v>14</v>
      </c>
      <c r="AG132" s="157" t="s">
        <v>70</v>
      </c>
      <c r="AH132" s="24" t="s">
        <v>15</v>
      </c>
    </row>
    <row r="133" spans="1:34" ht="58.5" customHeight="1">
      <c r="A133" s="1"/>
      <c r="B133" s="18"/>
      <c r="C133" s="26">
        <v>1000</v>
      </c>
      <c r="D133" s="32" t="s">
        <v>17</v>
      </c>
      <c r="E133" s="36">
        <f>E10+E17+E24+E31+E38+E45+E52+E59+E66+E73+E80+E87+E94+E101+E108+E115+E122</f>
        <v>0</v>
      </c>
      <c r="F133" s="29">
        <f>F10+F17+F24+F31+F38+F45+F52+F59+F66+F73+F80+F87+F94+F101+F108+F115+F122</f>
        <v>0</v>
      </c>
      <c r="G133" s="29">
        <f>G10+G17+G24+G31+G38+G45+G52+G59+G66+G73+G80+G87+G94+G101+G108+G115+G122</f>
        <v>64133586.18</v>
      </c>
      <c r="H133" s="29">
        <f>H10+H17+H24+H31+H38+H45+H52+H59+H66+H73+H80+H87+H94+H101+H108+H115+H122</f>
        <v>0</v>
      </c>
      <c r="I133" s="68">
        <f>E133+F133+G133</f>
        <v>64133586.18</v>
      </c>
      <c r="J133" s="36">
        <f>J10+J17+J24+J31+J38+J45+J52+J59+J66+J73+J80+J87+J94+J101+J108+J115+J122</f>
        <v>0</v>
      </c>
      <c r="K133" s="29">
        <f>K10+K17+K24+K31+K38+K45+K52+K59+K66+K73+K80+K87+K94+K101+K108+K115+K122</f>
        <v>0</v>
      </c>
      <c r="L133" s="29">
        <f>L10+L17+L24+L31+L38+L45+L52+L59+L66+L73+L80+L87+L94+L101+L108+L115+L122</f>
        <v>0</v>
      </c>
      <c r="M133" s="29">
        <f>M10+M17+M24+M31+M38+M45+M52+M59+M66+M73+M80+M87+M94+M101+M108+M115+M122</f>
        <v>0</v>
      </c>
      <c r="N133" s="68">
        <f t="shared" ref="N133:N138" si="64">J133+K133+L133+M133</f>
        <v>0</v>
      </c>
      <c r="O133" s="36">
        <f>O10+O17+O24+O31+O38+O45+O52+O59+O66+O73+O80+O87+O94+O101+O108+O115+O122</f>
        <v>0</v>
      </c>
      <c r="P133" s="29">
        <f>P10+P17+P24+P31+P38+P45+P52+P59+P66+P73+P80+P87+P94+P101+P108+P115+P122</f>
        <v>0</v>
      </c>
      <c r="Q133" s="29">
        <f>Q10+Q17+Q24+Q31+Q38+Q45+Q52+Q59+Q66+Q73+Q80+Q87+Q94+Q101+Q108+Q115+Q122</f>
        <v>0</v>
      </c>
      <c r="R133" s="29">
        <f>R10+R17+R24+R31+R38+R45+R52+R59+R66+R73+R80+R87+R94+R101+R108+R115+R122</f>
        <v>0</v>
      </c>
      <c r="S133" s="68">
        <f t="shared" ref="S133:S138" si="65">O133+P133+Q133</f>
        <v>0</v>
      </c>
      <c r="T133" s="36">
        <f>T10+T17+T24+T31+T38+T45+T52+T59+T66+T73+T80+T87+T94+T101+T108+T115+T122</f>
        <v>0</v>
      </c>
      <c r="U133" s="29">
        <f>U10+U17+U24+U31+U38+U45+U52+U59+U66+U73+U80+U87+U94+U101+U108+U115+U122</f>
        <v>0</v>
      </c>
      <c r="V133" s="29">
        <f>V10+V17+V24+V31+V38+V45+V52+V59+V66+V73+V80+V87+V94+V101+V108+V115+V122</f>
        <v>53994322.049999997</v>
      </c>
      <c r="W133" s="29">
        <f>W10+W17+W24+W31+W38+W45+W52+W59+W66+W73+W80+W87+W94+W101+W108+W115+W122</f>
        <v>0</v>
      </c>
      <c r="X133" s="68">
        <f>T133+U133+V133</f>
        <v>53994322.049999997</v>
      </c>
      <c r="Y133" s="36">
        <f>Y10+Y17+Y24+Y31+Y38+Y45+Y52+Y59+Y66+Y73+Y80+Y87+Y94+Y101+Y108+Y115+Y122</f>
        <v>0</v>
      </c>
      <c r="Z133" s="29">
        <f>Z10+Z17+Z24+Z31+Z38+Z45+Z52+Z59+Z66+Z73+Z80+Z87+Z94+Z101+Z108+Z115+Z122</f>
        <v>0</v>
      </c>
      <c r="AA133" s="29">
        <f>AA10+AA17+AA24+AA31+AA38+AA45+AA52+AA59+AA66+AA73+AA80+AA87+AA94+AA101+AA108+AA115+AA122</f>
        <v>0</v>
      </c>
      <c r="AB133" s="29">
        <f>AB10+AB17+AB24+AB31+AB38+AB45+AB52+AB59+AB66+AB73+AB80+AB87+AB94+AB101+AB108+AB115+AB122</f>
        <v>0</v>
      </c>
      <c r="AC133" s="68">
        <f t="shared" ref="AC133:AC138" si="66">Y133+Z133+AA133</f>
        <v>0</v>
      </c>
      <c r="AD133" s="36">
        <f>AD10+AD17+AD24+AD31+AD38+AD45+AD52+AD59+AD66+AD73+AD80+AD87+AD94+AD101+AD108+AD115+AD122</f>
        <v>0</v>
      </c>
      <c r="AE133" s="29">
        <f>AE10+AE17+AE24+AE31+AE38+AE45+AE52+AE59+AE66+AE73+AE80+AE87+AE94+AE101+AE108+AE115+AE122</f>
        <v>0</v>
      </c>
      <c r="AF133" s="29">
        <f>AF10+AF17+AF24+AF31+AF38+AF45+AF52+AF59+AF66+AF73+AF80+AF87+AF94+AF101+AF108+AF115+AF122</f>
        <v>10139264.129999999</v>
      </c>
      <c r="AG133" s="29">
        <f>AG10+AG17+AG24+AG31+AG38+AG45+AG52+AG59+AG66+AG73+AG80+AG87+AG94+AG101+AG108+AG115+AG122</f>
        <v>0</v>
      </c>
      <c r="AH133" s="68">
        <f>AD133+AE133+AF133</f>
        <v>10139264.129999999</v>
      </c>
    </row>
    <row r="134" spans="1:34" ht="58.5" customHeight="1">
      <c r="A134" s="1"/>
      <c r="B134" s="18"/>
      <c r="C134" s="28">
        <v>2000</v>
      </c>
      <c r="D134" s="33" t="s">
        <v>18</v>
      </c>
      <c r="E134" s="36">
        <f t="shared" ref="E134:G138" si="67">E11+E18+E25+E32+E39+E46+E53+E60+E67+E74+E81+E88+E95+E102+E109+E116+E123</f>
        <v>16031979.129999999</v>
      </c>
      <c r="F134" s="29">
        <f t="shared" si="67"/>
        <v>13711805</v>
      </c>
      <c r="G134" s="29">
        <f t="shared" si="67"/>
        <v>2906422.61</v>
      </c>
      <c r="H134" s="29">
        <f>H11+H18+H25+H32+H39+H46+H53+H60+H67+H74+H81+H88+H95+H102+H109+H116+H123</f>
        <v>0</v>
      </c>
      <c r="I134" s="68">
        <f>E134+F134+G134</f>
        <v>32650206.739999998</v>
      </c>
      <c r="J134" s="36">
        <f t="shared" ref="J134:L138" si="68">J11+J18+J25+J32+J39+J46+J53+J60+J67+J74+J81+J88+J95+J102+J109+J116+J123</f>
        <v>0</v>
      </c>
      <c r="K134" s="29">
        <f t="shared" si="68"/>
        <v>0</v>
      </c>
      <c r="L134" s="29">
        <f t="shared" si="68"/>
        <v>0</v>
      </c>
      <c r="M134" s="29">
        <f>M11+M18+M25+M32+M39+M46+M53+M60+M67+M74+M81+M88+M95+M102+M109+M116+M123</f>
        <v>0</v>
      </c>
      <c r="N134" s="68">
        <f t="shared" si="64"/>
        <v>0</v>
      </c>
      <c r="O134" s="36">
        <f t="shared" ref="O134:Q138" si="69">O11+O18+O25+O32+O39+O46+O53+O60+O67+O74+O81+O88+O95+O102+O109+O116+O123</f>
        <v>0</v>
      </c>
      <c r="P134" s="29">
        <f t="shared" si="69"/>
        <v>0</v>
      </c>
      <c r="Q134" s="29">
        <f t="shared" si="69"/>
        <v>0</v>
      </c>
      <c r="R134" s="29">
        <f>R11+R18+R25+R32+R39+R46+R53+R60+R67+R74+R81+R88+R95+R102+R109+R116+R123</f>
        <v>0</v>
      </c>
      <c r="S134" s="68">
        <f t="shared" si="65"/>
        <v>0</v>
      </c>
      <c r="T134" s="36">
        <f t="shared" ref="T134:V138" si="70">T11+T18+T25+T32+T39+T46+T53+T60+T67+T74+T81+T88+T95+T102+T109+T116+T123</f>
        <v>16030662.119999999</v>
      </c>
      <c r="U134" s="29">
        <f t="shared" si="70"/>
        <v>13711805</v>
      </c>
      <c r="V134" s="29">
        <f t="shared" si="70"/>
        <v>2376354.42</v>
      </c>
      <c r="W134" s="29">
        <f>W11+W18+W25+W32+W39+W46+W53+W60+W67+W74+W81+W88+W95+W102+W109+W116+W123</f>
        <v>0</v>
      </c>
      <c r="X134" s="68">
        <f>T134+U134+V134</f>
        <v>32118821.539999999</v>
      </c>
      <c r="Y134" s="36">
        <f t="shared" ref="Y134:AA138" si="71">Y11+Y18+Y25+Y32+Y39+Y46+Y53+Y60+Y67+Y74+Y81+Y88+Y95+Y102+Y109+Y116+Y123</f>
        <v>0</v>
      </c>
      <c r="Z134" s="29">
        <f t="shared" si="71"/>
        <v>0</v>
      </c>
      <c r="AA134" s="29">
        <f t="shared" si="71"/>
        <v>0</v>
      </c>
      <c r="AB134" s="29">
        <f>AB11+AB18+AB25+AB32+AB39+AB46+AB53+AB60+AB67+AB74+AB81+AB88+AB95+AB102+AB109+AB116+AB123</f>
        <v>0</v>
      </c>
      <c r="AC134" s="68">
        <f t="shared" si="66"/>
        <v>0</v>
      </c>
      <c r="AD134" s="36">
        <f t="shared" ref="AD134:AF138" si="72">AD11+AD18+AD25+AD32+AD39+AD46+AD53+AD60+AD67+AD74+AD81+AD88+AD95+AD102+AD109+AD116+AD123</f>
        <v>1317.0099999997765</v>
      </c>
      <c r="AE134" s="29">
        <f t="shared" si="72"/>
        <v>0</v>
      </c>
      <c r="AF134" s="29">
        <f t="shared" si="72"/>
        <v>530068.18999999994</v>
      </c>
      <c r="AG134" s="29">
        <f>AG11+AG18+AG25+AG32+AG39+AG46+AG53+AG60+AG67+AG74+AG81+AG88+AG95+AG102+AG109+AG116+AG123</f>
        <v>0</v>
      </c>
      <c r="AH134" s="68">
        <f>AD134+AE134+AF134</f>
        <v>531385.19999999972</v>
      </c>
    </row>
    <row r="135" spans="1:34" ht="58.5" customHeight="1">
      <c r="A135" s="1"/>
      <c r="B135" s="18"/>
      <c r="C135" s="28">
        <v>3000</v>
      </c>
      <c r="D135" s="33" t="s">
        <v>19</v>
      </c>
      <c r="E135" s="36">
        <f t="shared" si="67"/>
        <v>55759923.350000001</v>
      </c>
      <c r="F135" s="29">
        <f t="shared" si="67"/>
        <v>0</v>
      </c>
      <c r="G135" s="29">
        <f t="shared" si="67"/>
        <v>18030236.66</v>
      </c>
      <c r="H135" s="29">
        <f>H12+H19+H26+H33+H40+H47+H54+H61+H68+H75+H82+H89+H96+H103+H110+H117+H124</f>
        <v>0</v>
      </c>
      <c r="I135" s="68">
        <f>E135+F135+G135</f>
        <v>73790160.010000005</v>
      </c>
      <c r="J135" s="36">
        <f t="shared" si="68"/>
        <v>0</v>
      </c>
      <c r="K135" s="29">
        <f t="shared" si="68"/>
        <v>0</v>
      </c>
      <c r="L135" s="29">
        <f t="shared" si="68"/>
        <v>0</v>
      </c>
      <c r="M135" s="29">
        <f>M12+M19+M26+M33+M40+M47+M54+M61+M68+M75+M82+M89+M96+M103+M110+M117+M124</f>
        <v>0</v>
      </c>
      <c r="N135" s="68">
        <f t="shared" si="64"/>
        <v>0</v>
      </c>
      <c r="O135" s="36">
        <f t="shared" si="69"/>
        <v>0</v>
      </c>
      <c r="P135" s="29">
        <f t="shared" si="69"/>
        <v>0</v>
      </c>
      <c r="Q135" s="29">
        <f t="shared" si="69"/>
        <v>0</v>
      </c>
      <c r="R135" s="29">
        <f>R12+R19+R26+R33+R40+R47+R54+R61+R68+R75+R82+R89+R96+R103+R110+R117+R124</f>
        <v>0</v>
      </c>
      <c r="S135" s="68">
        <f t="shared" si="65"/>
        <v>0</v>
      </c>
      <c r="T135" s="36">
        <f t="shared" si="70"/>
        <v>55629252.230000004</v>
      </c>
      <c r="U135" s="29">
        <f t="shared" si="70"/>
        <v>0</v>
      </c>
      <c r="V135" s="29">
        <f t="shared" si="70"/>
        <v>2778236.66</v>
      </c>
      <c r="W135" s="29">
        <f>W12+W19+W26+W33+W40+W47+W54+W61+W68+W75+W82+W89+W96+W103+W110+W117+W124</f>
        <v>0</v>
      </c>
      <c r="X135" s="68">
        <f>T135+U135+V135</f>
        <v>58407488.890000001</v>
      </c>
      <c r="Y135" s="36">
        <f>Y12+Y19+Y26+Y33+Y40+Y47+Y54+Y61+Y68+Y75+Y82+Y89+Y96+Y103+Y110+Y117+Y124</f>
        <v>0</v>
      </c>
      <c r="Z135" s="29">
        <f t="shared" si="71"/>
        <v>0</v>
      </c>
      <c r="AA135" s="29">
        <f t="shared" si="71"/>
        <v>0</v>
      </c>
      <c r="AB135" s="29">
        <f>AB12+AB19+AB26+AB33+AB40+AB47+AB54+AB61+AB68+AB75+AB82+AB89+AB96+AB103+AB110+AB117+AB124</f>
        <v>0</v>
      </c>
      <c r="AC135" s="68">
        <f t="shared" si="66"/>
        <v>0</v>
      </c>
      <c r="AD135" s="36">
        <f t="shared" si="72"/>
        <v>130671.11999999918</v>
      </c>
      <c r="AE135" s="29">
        <f t="shared" si="72"/>
        <v>0</v>
      </c>
      <c r="AF135" s="29">
        <f t="shared" si="72"/>
        <v>15252000</v>
      </c>
      <c r="AG135" s="29">
        <f>AG12+AG19+AG26+AG33+AG40+AG47+AG54+AG61+AG68+AG75+AG82+AG89+AG96+AG103+AG110+AG117+AG124</f>
        <v>0</v>
      </c>
      <c r="AH135" s="68">
        <f>AD135+AE135+AF135</f>
        <v>15382671.119999999</v>
      </c>
    </row>
    <row r="136" spans="1:34" ht="58.5" customHeight="1">
      <c r="A136" s="1"/>
      <c r="B136" s="18"/>
      <c r="C136" s="28">
        <v>4000</v>
      </c>
      <c r="D136" s="33" t="s">
        <v>20</v>
      </c>
      <c r="E136" s="36">
        <f t="shared" si="67"/>
        <v>13560000</v>
      </c>
      <c r="F136" s="29">
        <f t="shared" si="67"/>
        <v>0</v>
      </c>
      <c r="G136" s="29">
        <f t="shared" si="67"/>
        <v>0</v>
      </c>
      <c r="H136" s="29">
        <f>H13+H20+H27+H34+H41+H48+H55+H62+H69+H76+H83+H90+H97+H104+H111+H118+H125</f>
        <v>0</v>
      </c>
      <c r="I136" s="68">
        <f>E136+F136+G136</f>
        <v>13560000</v>
      </c>
      <c r="J136" s="36">
        <f t="shared" si="68"/>
        <v>0</v>
      </c>
      <c r="K136" s="29">
        <f t="shared" si="68"/>
        <v>0</v>
      </c>
      <c r="L136" s="29">
        <f t="shared" si="68"/>
        <v>0</v>
      </c>
      <c r="M136" s="29">
        <f>M13+M20+M27+M34+M41+M48+M55+M62+M69+M76+M83+M90+M97+M104+M111+M118+M125</f>
        <v>0</v>
      </c>
      <c r="N136" s="68">
        <f t="shared" si="64"/>
        <v>0</v>
      </c>
      <c r="O136" s="36">
        <f t="shared" si="69"/>
        <v>0</v>
      </c>
      <c r="P136" s="29">
        <f t="shared" si="69"/>
        <v>0</v>
      </c>
      <c r="Q136" s="29">
        <f t="shared" si="69"/>
        <v>0</v>
      </c>
      <c r="R136" s="29">
        <f>R13+R20+R27+R34+R41+R48+R55+R62+R69+R76+R83+R90+R97+R104+R111+R118+R125</f>
        <v>0</v>
      </c>
      <c r="S136" s="68">
        <f t="shared" si="65"/>
        <v>0</v>
      </c>
      <c r="T136" s="36">
        <f t="shared" si="70"/>
        <v>11307000</v>
      </c>
      <c r="U136" s="29">
        <f t="shared" si="70"/>
        <v>0</v>
      </c>
      <c r="V136" s="29">
        <f t="shared" si="70"/>
        <v>0</v>
      </c>
      <c r="W136" s="29">
        <f>W13+W20+W27+W34+W41+W48+W55+W62+W69+W76+W83+W90+W97+W104+W111+W118+W125</f>
        <v>0</v>
      </c>
      <c r="X136" s="68">
        <f>T136+U136+V136</f>
        <v>11307000</v>
      </c>
      <c r="Y136" s="36">
        <f t="shared" si="71"/>
        <v>0</v>
      </c>
      <c r="Z136" s="29">
        <f t="shared" si="71"/>
        <v>0</v>
      </c>
      <c r="AA136" s="29">
        <f t="shared" si="71"/>
        <v>0</v>
      </c>
      <c r="AB136" s="29">
        <f>AB13+AB20+AB27+AB34+AB41+AB48+AB55+AB62+AB69+AB76+AB83+AB90+AB97+AB104+AB111+AB118+AB125</f>
        <v>0</v>
      </c>
      <c r="AC136" s="68">
        <f t="shared" si="66"/>
        <v>0</v>
      </c>
      <c r="AD136" s="36">
        <f t="shared" si="72"/>
        <v>2253000</v>
      </c>
      <c r="AE136" s="29">
        <f t="shared" si="72"/>
        <v>0</v>
      </c>
      <c r="AF136" s="29">
        <f t="shared" si="72"/>
        <v>0</v>
      </c>
      <c r="AG136" s="29">
        <f>AG13+AG20+AG27+AG34+AG41+AG48+AG55+AG62+AG69+AG76+AG83+AG90+AG97+AG104+AG111+AG118+AG125</f>
        <v>0</v>
      </c>
      <c r="AH136" s="68">
        <f>AD136+AE136+AF136</f>
        <v>2253000</v>
      </c>
    </row>
    <row r="137" spans="1:34" ht="58.5" customHeight="1">
      <c r="A137" s="1"/>
      <c r="B137" s="18"/>
      <c r="C137" s="28">
        <v>5000</v>
      </c>
      <c r="D137" s="33" t="s">
        <v>21</v>
      </c>
      <c r="E137" s="36">
        <f t="shared" si="67"/>
        <v>96130120.800000012</v>
      </c>
      <c r="F137" s="29">
        <f t="shared" si="67"/>
        <v>50502392.969999999</v>
      </c>
      <c r="G137" s="29">
        <f t="shared" si="67"/>
        <v>8101748.6500000004</v>
      </c>
      <c r="H137" s="29">
        <f>H14+H21+H28+H35+H42+H49+H56+H63+H70+H77+H84+H91+H98+H105+H112+H119+H126</f>
        <v>464999.9</v>
      </c>
      <c r="I137" s="68">
        <f>E137+F137+G137+H137</f>
        <v>155199262.32000002</v>
      </c>
      <c r="J137" s="36">
        <f t="shared" si="68"/>
        <v>0</v>
      </c>
      <c r="K137" s="29">
        <f t="shared" si="68"/>
        <v>0</v>
      </c>
      <c r="L137" s="29">
        <f t="shared" si="68"/>
        <v>0</v>
      </c>
      <c r="M137" s="29">
        <f>M14+M21+M28+M35+M42+M49+M56+M63+M70+M77+M84+M91+M98+M105+M112+M119+M126</f>
        <v>0</v>
      </c>
      <c r="N137" s="68">
        <f t="shared" si="64"/>
        <v>0</v>
      </c>
      <c r="O137" s="36">
        <f t="shared" si="69"/>
        <v>0</v>
      </c>
      <c r="P137" s="29">
        <f t="shared" si="69"/>
        <v>0</v>
      </c>
      <c r="Q137" s="29">
        <f t="shared" si="69"/>
        <v>0</v>
      </c>
      <c r="R137" s="29">
        <f>R14+R21+R28+R35+R42+R49+R56+R63+R70+R77+R84+R91+R98+R105+R112+R119+R126</f>
        <v>0</v>
      </c>
      <c r="S137" s="68">
        <f t="shared" si="65"/>
        <v>0</v>
      </c>
      <c r="T137" s="36">
        <f t="shared" si="70"/>
        <v>95358245.790000021</v>
      </c>
      <c r="U137" s="29">
        <f t="shared" si="70"/>
        <v>50502392.969999999</v>
      </c>
      <c r="V137" s="29">
        <f t="shared" si="70"/>
        <v>7445014.3600000003</v>
      </c>
      <c r="W137" s="29">
        <f>W14+W21+W28+W35+W42+W49+W56+W63+W70+W77+W84+W91+W98+W105+W112+W119+W126</f>
        <v>462845.06</v>
      </c>
      <c r="X137" s="68">
        <f>T137+U137+V137+W137</f>
        <v>153768498.18000004</v>
      </c>
      <c r="Y137" s="36">
        <f t="shared" si="71"/>
        <v>0</v>
      </c>
      <c r="Z137" s="29">
        <f t="shared" si="71"/>
        <v>0</v>
      </c>
      <c r="AA137" s="29">
        <f t="shared" si="71"/>
        <v>0</v>
      </c>
      <c r="AB137" s="29">
        <f>AB14+AB21+AB28+AB35+AB42+AB49+AB56+AB63+AB70+AB77+AB84+AB91+AB98+AB105+AB112+AB119+AB126</f>
        <v>0</v>
      </c>
      <c r="AC137" s="68">
        <f t="shared" si="66"/>
        <v>0</v>
      </c>
      <c r="AD137" s="36">
        <f t="shared" si="72"/>
        <v>771875.00999999512</v>
      </c>
      <c r="AE137" s="29">
        <f t="shared" si="72"/>
        <v>0</v>
      </c>
      <c r="AF137" s="29">
        <f t="shared" si="72"/>
        <v>656734.28999999992</v>
      </c>
      <c r="AG137" s="29">
        <f>AG14+AG21+AG28+AG35+AG42+AG49+AG56+AG63+AG70+AG77+AG84+AG91+AG98+AG105+AG112+AG119+AG126</f>
        <v>2154.8400000000256</v>
      </c>
      <c r="AH137" s="68">
        <f>AD137+AE137+AF137+AG137</f>
        <v>1430764.1399999952</v>
      </c>
    </row>
    <row r="138" spans="1:34" ht="58.5" customHeight="1" thickBot="1">
      <c r="A138" s="1"/>
      <c r="B138" s="18"/>
      <c r="C138" s="30">
        <v>6000</v>
      </c>
      <c r="D138" s="34" t="s">
        <v>22</v>
      </c>
      <c r="E138" s="37">
        <f t="shared" si="67"/>
        <v>35214761.75</v>
      </c>
      <c r="F138" s="158">
        <f t="shared" si="67"/>
        <v>0</v>
      </c>
      <c r="G138" s="158">
        <f t="shared" si="67"/>
        <v>0</v>
      </c>
      <c r="H138" s="158">
        <f>H15+H22+H29+H36+H43+H50+H57+H64+H71+H78+H85+H92+H99+H106+H113+H120+H127</f>
        <v>0</v>
      </c>
      <c r="I138" s="69">
        <f>E138+F138+G138</f>
        <v>35214761.75</v>
      </c>
      <c r="J138" s="37">
        <f t="shared" si="68"/>
        <v>0</v>
      </c>
      <c r="K138" s="158">
        <f t="shared" si="68"/>
        <v>0</v>
      </c>
      <c r="L138" s="158">
        <f t="shared" si="68"/>
        <v>0</v>
      </c>
      <c r="M138" s="158">
        <f>M15+M22+M29+M36+M43+M50+M57+M64+M71+M78+M85+M92+M99+M106+M113+M120+M127</f>
        <v>0</v>
      </c>
      <c r="N138" s="69">
        <f t="shared" si="64"/>
        <v>0</v>
      </c>
      <c r="O138" s="37">
        <f t="shared" si="69"/>
        <v>0</v>
      </c>
      <c r="P138" s="158">
        <f t="shared" si="69"/>
        <v>0</v>
      </c>
      <c r="Q138" s="158">
        <f t="shared" si="69"/>
        <v>0</v>
      </c>
      <c r="R138" s="158">
        <f>R15+R22+R29+R36+R43+R50+R57+R64+R71+R78+R85+R92+R99+R106+R113+R120+R127</f>
        <v>0</v>
      </c>
      <c r="S138" s="69">
        <f t="shared" si="65"/>
        <v>0</v>
      </c>
      <c r="T138" s="37">
        <f t="shared" si="70"/>
        <v>33714654.280000001</v>
      </c>
      <c r="U138" s="158">
        <f t="shared" si="70"/>
        <v>0</v>
      </c>
      <c r="V138" s="158">
        <f t="shared" si="70"/>
        <v>0</v>
      </c>
      <c r="W138" s="158">
        <f>W15+W22+W29+W36+W43+W50+W57+W64+W71+W78+W85+W92+W99+W106+W113+W120+W127</f>
        <v>0</v>
      </c>
      <c r="X138" s="69">
        <f>T138+U138+V138</f>
        <v>33714654.280000001</v>
      </c>
      <c r="Y138" s="37">
        <f t="shared" si="71"/>
        <v>0</v>
      </c>
      <c r="Z138" s="158">
        <f t="shared" si="71"/>
        <v>0</v>
      </c>
      <c r="AA138" s="158">
        <f t="shared" si="71"/>
        <v>0</v>
      </c>
      <c r="AB138" s="158">
        <f>AB15+AB22+AB29+AB36+AB43+AB50+AB57+AB64+AB71+AB78+AB85+AB92+AB99+AB106+AB113+AB120+AB127</f>
        <v>0</v>
      </c>
      <c r="AC138" s="69">
        <f t="shared" si="66"/>
        <v>0</v>
      </c>
      <c r="AD138" s="37">
        <f t="shared" si="72"/>
        <v>1500107.4700000025</v>
      </c>
      <c r="AE138" s="158">
        <f t="shared" si="72"/>
        <v>0</v>
      </c>
      <c r="AF138" s="158">
        <f t="shared" si="72"/>
        <v>0</v>
      </c>
      <c r="AG138" s="158">
        <f>AG15+AG22+AG29+AG36+AG43+AG50+AG57+AG64+AG71+AG78+AG85+AG92+AG99+AG106+AG113+AG120+AG127</f>
        <v>0</v>
      </c>
      <c r="AH138" s="69">
        <f>AD138+AE138+AF138</f>
        <v>1500107.4700000025</v>
      </c>
    </row>
    <row r="139" spans="1:34" ht="58.5" customHeight="1" thickBot="1">
      <c r="A139" s="1"/>
      <c r="B139" s="18"/>
      <c r="C139" s="18"/>
      <c r="D139" s="31" t="s">
        <v>39</v>
      </c>
      <c r="E139" s="103">
        <f t="shared" ref="E139:AH139" si="73">SUM(E133:E138)</f>
        <v>216696785.03000003</v>
      </c>
      <c r="F139" s="103">
        <f t="shared" si="73"/>
        <v>64214197.969999999</v>
      </c>
      <c r="G139" s="103">
        <f t="shared" si="73"/>
        <v>93171994.100000009</v>
      </c>
      <c r="H139" s="103">
        <f t="shared" si="73"/>
        <v>464999.9</v>
      </c>
      <c r="I139" s="103">
        <f t="shared" si="73"/>
        <v>374547977</v>
      </c>
      <c r="J139" s="103">
        <f t="shared" si="73"/>
        <v>0</v>
      </c>
      <c r="K139" s="103">
        <f t="shared" si="73"/>
        <v>0</v>
      </c>
      <c r="L139" s="103">
        <f t="shared" si="73"/>
        <v>0</v>
      </c>
      <c r="M139" s="103">
        <f t="shared" si="73"/>
        <v>0</v>
      </c>
      <c r="N139" s="103">
        <f t="shared" si="73"/>
        <v>0</v>
      </c>
      <c r="O139" s="103">
        <f t="shared" si="73"/>
        <v>0</v>
      </c>
      <c r="P139" s="103">
        <f t="shared" si="73"/>
        <v>0</v>
      </c>
      <c r="Q139" s="103">
        <f t="shared" si="73"/>
        <v>0</v>
      </c>
      <c r="R139" s="103">
        <f t="shared" si="73"/>
        <v>0</v>
      </c>
      <c r="S139" s="103">
        <f t="shared" si="73"/>
        <v>0</v>
      </c>
      <c r="T139" s="103">
        <f t="shared" si="73"/>
        <v>212039814.42000005</v>
      </c>
      <c r="U139" s="103">
        <f t="shared" si="73"/>
        <v>64214197.969999999</v>
      </c>
      <c r="V139" s="103">
        <f t="shared" si="73"/>
        <v>66593927.489999995</v>
      </c>
      <c r="W139" s="103">
        <f t="shared" si="73"/>
        <v>462845.06</v>
      </c>
      <c r="X139" s="103">
        <f t="shared" si="73"/>
        <v>343310784.94000006</v>
      </c>
      <c r="Y139" s="103">
        <f t="shared" si="73"/>
        <v>0</v>
      </c>
      <c r="Z139" s="103">
        <f t="shared" si="73"/>
        <v>0</v>
      </c>
      <c r="AA139" s="103">
        <f t="shared" si="73"/>
        <v>0</v>
      </c>
      <c r="AB139" s="103">
        <f t="shared" si="73"/>
        <v>0</v>
      </c>
      <c r="AC139" s="103">
        <f t="shared" si="73"/>
        <v>0</v>
      </c>
      <c r="AD139" s="103">
        <f t="shared" si="73"/>
        <v>4656970.6099999966</v>
      </c>
      <c r="AE139" s="103">
        <f t="shared" si="73"/>
        <v>0</v>
      </c>
      <c r="AF139" s="103">
        <f t="shared" si="73"/>
        <v>26578066.609999999</v>
      </c>
      <c r="AG139" s="103">
        <f t="shared" si="73"/>
        <v>2154.8400000000256</v>
      </c>
      <c r="AH139" s="103">
        <f t="shared" si="73"/>
        <v>31237192.059999995</v>
      </c>
    </row>
    <row r="140" spans="1:34" ht="21">
      <c r="A140" s="1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ht="25.5"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</row>
  </sheetData>
  <mergeCells count="38">
    <mergeCell ref="B9:B15"/>
    <mergeCell ref="D1:AF1"/>
    <mergeCell ref="D2:AF2"/>
    <mergeCell ref="D3:AF3"/>
    <mergeCell ref="D4:AF4"/>
    <mergeCell ref="D5:AF5"/>
    <mergeCell ref="B6:B8"/>
    <mergeCell ref="C6:C8"/>
    <mergeCell ref="D6:D8"/>
    <mergeCell ref="E6:AH6"/>
    <mergeCell ref="E7:I7"/>
    <mergeCell ref="J7:N7"/>
    <mergeCell ref="O7:S7"/>
    <mergeCell ref="T7:X7"/>
    <mergeCell ref="Y7:AC7"/>
    <mergeCell ref="AD7:AH7"/>
    <mergeCell ref="B93:B99"/>
    <mergeCell ref="B16:B22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O131:S131"/>
    <mergeCell ref="T131:X131"/>
    <mergeCell ref="Y131:AC131"/>
    <mergeCell ref="AD131:AH131"/>
    <mergeCell ref="B100:B106"/>
    <mergeCell ref="B107:B113"/>
    <mergeCell ref="B114:B120"/>
    <mergeCell ref="B121:B127"/>
    <mergeCell ref="E131:I131"/>
    <mergeCell ref="J131:N131"/>
  </mergeCells>
  <pageMargins left="0.19685039370078741" right="0.31496062992125984" top="0.43307086614173229" bottom="0.35433070866141736" header="0.31496062992125984" footer="0.31496062992125984"/>
  <pageSetup scale="12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148"/>
  <sheetViews>
    <sheetView topLeftCell="D106" zoomScale="40" zoomScaleNormal="40" zoomScaleSheetLayoutView="50" workbookViewId="0">
      <selection activeCell="U126" sqref="U126"/>
    </sheetView>
  </sheetViews>
  <sheetFormatPr baseColWidth="10" defaultRowHeight="12.75"/>
  <cols>
    <col min="1" max="1" width="4.28515625" style="159" customWidth="1"/>
    <col min="2" max="2" width="9.7109375" style="159" customWidth="1"/>
    <col min="3" max="3" width="13" style="159" customWidth="1"/>
    <col min="4" max="4" width="13.7109375" style="159" customWidth="1"/>
    <col min="5" max="5" width="99.28515625" style="159" customWidth="1"/>
    <col min="6" max="6" width="34.140625" style="159" customWidth="1"/>
    <col min="7" max="7" width="28.7109375" style="159" customWidth="1"/>
    <col min="8" max="8" width="35.140625" style="159" customWidth="1"/>
    <col min="9" max="10" width="28.7109375" style="159" customWidth="1"/>
    <col min="11" max="11" width="30.85546875" style="159" customWidth="1"/>
    <col min="12" max="12" width="28.7109375" style="159" customWidth="1"/>
    <col min="13" max="13" width="21.5703125" style="159" customWidth="1"/>
    <col min="14" max="14" width="28.7109375" style="159" customWidth="1"/>
    <col min="15" max="15" width="27" style="159" customWidth="1"/>
    <col min="16" max="17" width="28.42578125" style="159" customWidth="1"/>
    <col min="18" max="18" width="32.28515625" style="159" bestFit="1" customWidth="1"/>
    <col min="19" max="19" width="30.85546875" style="159" bestFit="1" customWidth="1"/>
    <col min="20" max="20" width="33.7109375" style="159" bestFit="1" customWidth="1"/>
    <col min="21" max="22" width="31.5703125" style="159" bestFit="1" customWidth="1"/>
    <col min="23" max="23" width="33" style="159" bestFit="1" customWidth="1"/>
    <col min="24" max="24" width="20.5703125" style="159" bestFit="1" customWidth="1"/>
    <col min="25" max="25" width="11.85546875" style="159" bestFit="1" customWidth="1"/>
    <col min="26" max="26" width="20.5703125" style="159" bestFit="1" customWidth="1"/>
    <col min="27" max="27" width="22.28515625" style="159" bestFit="1" customWidth="1"/>
    <col min="28" max="16384" width="11.42578125" style="159"/>
  </cols>
  <sheetData>
    <row r="1" spans="1:23" ht="30" customHeight="1">
      <c r="A1" s="1"/>
      <c r="B1" s="1"/>
      <c r="C1" s="1"/>
      <c r="D1" s="1"/>
      <c r="E1" s="214" t="s">
        <v>0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1"/>
    </row>
    <row r="2" spans="1:23" ht="30" customHeight="1">
      <c r="A2" s="1"/>
      <c r="B2" s="1"/>
      <c r="C2" s="1"/>
      <c r="D2" s="1"/>
      <c r="E2" s="214" t="s">
        <v>48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1"/>
    </row>
    <row r="3" spans="1:23" ht="30">
      <c r="A3" s="1"/>
      <c r="B3" s="1"/>
      <c r="C3" s="1"/>
      <c r="D3" s="1"/>
      <c r="E3" s="215" t="s">
        <v>1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1"/>
    </row>
    <row r="4" spans="1:23" ht="30">
      <c r="A4" s="1"/>
      <c r="B4" s="1"/>
      <c r="C4" s="1"/>
      <c r="D4" s="1"/>
      <c r="E4" s="214" t="s">
        <v>49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1"/>
    </row>
    <row r="5" spans="1:23" ht="30.75" thickBot="1">
      <c r="A5" s="1"/>
      <c r="B5" s="1"/>
      <c r="C5" s="1"/>
      <c r="D5" s="1"/>
      <c r="E5" s="216" t="s">
        <v>43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1"/>
    </row>
    <row r="6" spans="1:23" s="160" customFormat="1" ht="58.5" customHeight="1" thickBot="1">
      <c r="A6" s="2"/>
      <c r="B6" s="206" t="s">
        <v>3</v>
      </c>
      <c r="C6" s="206" t="s">
        <v>50</v>
      </c>
      <c r="D6" s="206" t="s">
        <v>4</v>
      </c>
      <c r="E6" s="197" t="s">
        <v>51</v>
      </c>
      <c r="F6" s="207" t="s">
        <v>6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</row>
    <row r="7" spans="1:23" s="160" customFormat="1" ht="47.25" customHeight="1" thickBot="1">
      <c r="A7" s="2"/>
      <c r="B7" s="206"/>
      <c r="C7" s="206"/>
      <c r="D7" s="206"/>
      <c r="E7" s="197"/>
      <c r="F7" s="197" t="s">
        <v>7</v>
      </c>
      <c r="G7" s="197"/>
      <c r="H7" s="197"/>
      <c r="I7" s="197" t="s">
        <v>8</v>
      </c>
      <c r="J7" s="197"/>
      <c r="K7" s="197"/>
      <c r="L7" s="197" t="s">
        <v>9</v>
      </c>
      <c r="M7" s="197"/>
      <c r="N7" s="197"/>
      <c r="O7" s="197" t="s">
        <v>10</v>
      </c>
      <c r="P7" s="197"/>
      <c r="Q7" s="197"/>
      <c r="R7" s="211" t="s">
        <v>42</v>
      </c>
      <c r="S7" s="212"/>
      <c r="T7" s="213"/>
      <c r="U7" s="207" t="s">
        <v>11</v>
      </c>
      <c r="V7" s="207"/>
      <c r="W7" s="207"/>
    </row>
    <row r="8" spans="1:23" s="160" customFormat="1" ht="84" customHeight="1" thickBot="1">
      <c r="A8" s="2"/>
      <c r="B8" s="206"/>
      <c r="C8" s="206"/>
      <c r="D8" s="206"/>
      <c r="E8" s="211"/>
      <c r="F8" s="182" t="s">
        <v>12</v>
      </c>
      <c r="G8" s="182" t="s">
        <v>14</v>
      </c>
      <c r="H8" s="182" t="s">
        <v>15</v>
      </c>
      <c r="I8" s="182" t="s">
        <v>12</v>
      </c>
      <c r="J8" s="182" t="s">
        <v>14</v>
      </c>
      <c r="K8" s="182" t="s">
        <v>15</v>
      </c>
      <c r="L8" s="183" t="s">
        <v>12</v>
      </c>
      <c r="M8" s="182" t="s">
        <v>14</v>
      </c>
      <c r="N8" s="182" t="s">
        <v>15</v>
      </c>
      <c r="O8" s="182" t="s">
        <v>12</v>
      </c>
      <c r="P8" s="182" t="s">
        <v>14</v>
      </c>
      <c r="Q8" s="182" t="s">
        <v>15</v>
      </c>
      <c r="R8" s="182" t="s">
        <v>12</v>
      </c>
      <c r="S8" s="182" t="s">
        <v>14</v>
      </c>
      <c r="T8" s="182" t="s">
        <v>15</v>
      </c>
      <c r="U8" s="182" t="s">
        <v>12</v>
      </c>
      <c r="V8" s="182" t="s">
        <v>14</v>
      </c>
      <c r="W8" s="182" t="s">
        <v>15</v>
      </c>
    </row>
    <row r="9" spans="1:23" ht="173.25" customHeight="1" thickBot="1">
      <c r="A9" s="3"/>
      <c r="B9" s="217">
        <v>1</v>
      </c>
      <c r="C9" s="220" t="s">
        <v>52</v>
      </c>
      <c r="D9" s="221"/>
      <c r="E9" s="221"/>
      <c r="F9" s="161">
        <f>+F10+F17</f>
        <v>301928.30000000005</v>
      </c>
      <c r="G9" s="72">
        <f t="shared" ref="G9:W9" si="0">+G10+G17</f>
        <v>3600000</v>
      </c>
      <c r="H9" s="73">
        <f t="shared" si="0"/>
        <v>3901928.3</v>
      </c>
      <c r="I9" s="161">
        <f t="shared" si="0"/>
        <v>0</v>
      </c>
      <c r="J9" s="72">
        <f t="shared" si="0"/>
        <v>0</v>
      </c>
      <c r="K9" s="73">
        <f t="shared" si="0"/>
        <v>0</v>
      </c>
      <c r="L9" s="161">
        <f t="shared" si="0"/>
        <v>0</v>
      </c>
      <c r="M9" s="72">
        <f t="shared" si="0"/>
        <v>0</v>
      </c>
      <c r="N9" s="73">
        <f t="shared" si="0"/>
        <v>0</v>
      </c>
      <c r="O9" s="161">
        <f t="shared" si="0"/>
        <v>0</v>
      </c>
      <c r="P9" s="72">
        <f t="shared" si="0"/>
        <v>0</v>
      </c>
      <c r="Q9" s="73">
        <f t="shared" si="0"/>
        <v>0</v>
      </c>
      <c r="R9" s="161">
        <f t="shared" si="0"/>
        <v>301928.3</v>
      </c>
      <c r="S9" s="72">
        <f t="shared" si="0"/>
        <v>514533.2</v>
      </c>
      <c r="T9" s="73">
        <f t="shared" si="0"/>
        <v>816461.5</v>
      </c>
      <c r="U9" s="161">
        <f t="shared" si="0"/>
        <v>0</v>
      </c>
      <c r="V9" s="72">
        <f t="shared" si="0"/>
        <v>3085466.8</v>
      </c>
      <c r="W9" s="73">
        <f t="shared" si="0"/>
        <v>3085466.8</v>
      </c>
    </row>
    <row r="10" spans="1:23" ht="77.25" customHeight="1">
      <c r="A10" s="3"/>
      <c r="B10" s="218"/>
      <c r="C10" s="222">
        <v>1</v>
      </c>
      <c r="D10" s="225" t="s">
        <v>53</v>
      </c>
      <c r="E10" s="226"/>
      <c r="F10" s="77">
        <f>SUM(F11:F16)</f>
        <v>0</v>
      </c>
      <c r="G10" s="13">
        <f t="shared" ref="G10:W10" si="1">SUM(G11:G16)</f>
        <v>3600000</v>
      </c>
      <c r="H10" s="78">
        <f t="shared" si="1"/>
        <v>3600000</v>
      </c>
      <c r="I10" s="77">
        <f t="shared" si="1"/>
        <v>0</v>
      </c>
      <c r="J10" s="13">
        <f t="shared" si="1"/>
        <v>0</v>
      </c>
      <c r="K10" s="78">
        <f t="shared" si="1"/>
        <v>0</v>
      </c>
      <c r="L10" s="77">
        <f t="shared" si="1"/>
        <v>0</v>
      </c>
      <c r="M10" s="13">
        <f t="shared" si="1"/>
        <v>0</v>
      </c>
      <c r="N10" s="78">
        <f t="shared" si="1"/>
        <v>0</v>
      </c>
      <c r="O10" s="77">
        <f t="shared" si="1"/>
        <v>0</v>
      </c>
      <c r="P10" s="13">
        <f t="shared" si="1"/>
        <v>0</v>
      </c>
      <c r="Q10" s="78">
        <f t="shared" si="1"/>
        <v>0</v>
      </c>
      <c r="R10" s="77">
        <f t="shared" si="1"/>
        <v>0</v>
      </c>
      <c r="S10" s="13">
        <f t="shared" si="1"/>
        <v>514533.2</v>
      </c>
      <c r="T10" s="78">
        <f t="shared" si="1"/>
        <v>514533.2</v>
      </c>
      <c r="U10" s="77">
        <f t="shared" si="1"/>
        <v>0</v>
      </c>
      <c r="V10" s="13">
        <f t="shared" si="1"/>
        <v>3085466.8</v>
      </c>
      <c r="W10" s="78">
        <f t="shared" si="1"/>
        <v>3085466.8</v>
      </c>
    </row>
    <row r="11" spans="1:23" ht="49.5" customHeight="1">
      <c r="A11" s="3"/>
      <c r="B11" s="218"/>
      <c r="C11" s="223"/>
      <c r="D11" s="7">
        <v>1000</v>
      </c>
      <c r="E11" s="79" t="s">
        <v>17</v>
      </c>
      <c r="F11" s="80">
        <v>0</v>
      </c>
      <c r="G11" s="9">
        <v>2000000</v>
      </c>
      <c r="H11" s="81">
        <f t="shared" ref="H11:H16" si="2">+G11+F11</f>
        <v>2000000</v>
      </c>
      <c r="I11" s="80">
        <v>0</v>
      </c>
      <c r="J11" s="9">
        <v>0</v>
      </c>
      <c r="K11" s="81">
        <f t="shared" ref="K11:K16" si="3">+J11+I11</f>
        <v>0</v>
      </c>
      <c r="L11" s="80">
        <v>0</v>
      </c>
      <c r="M11" s="9">
        <v>0</v>
      </c>
      <c r="N11" s="81">
        <f t="shared" ref="N11:N16" si="4">+M11+L11</f>
        <v>0</v>
      </c>
      <c r="O11" s="80">
        <v>0</v>
      </c>
      <c r="P11" s="9">
        <v>0</v>
      </c>
      <c r="Q11" s="81">
        <f t="shared" ref="Q11:Q16" si="5">+P11+O11</f>
        <v>0</v>
      </c>
      <c r="R11" s="80">
        <v>0</v>
      </c>
      <c r="S11" s="9">
        <v>514533.2</v>
      </c>
      <c r="T11" s="81">
        <f t="shared" ref="T11:T16" si="6">+S11+R11</f>
        <v>514533.2</v>
      </c>
      <c r="U11" s="80">
        <f>+F11-I11-L11-O11-R11</f>
        <v>0</v>
      </c>
      <c r="V11" s="9">
        <f>+G11-J11-M11-P11-S11</f>
        <v>1485466.8</v>
      </c>
      <c r="W11" s="81">
        <f t="shared" ref="W11:W16" si="7">+U11+V11</f>
        <v>1485466.8</v>
      </c>
    </row>
    <row r="12" spans="1:23" ht="49.5" customHeight="1">
      <c r="A12" s="3"/>
      <c r="B12" s="218"/>
      <c r="C12" s="223"/>
      <c r="D12" s="7">
        <v>2000</v>
      </c>
      <c r="E12" s="79" t="s">
        <v>18</v>
      </c>
      <c r="F12" s="80">
        <v>0</v>
      </c>
      <c r="G12" s="9">
        <v>0</v>
      </c>
      <c r="H12" s="81">
        <f t="shared" si="2"/>
        <v>0</v>
      </c>
      <c r="I12" s="80">
        <v>0</v>
      </c>
      <c r="J12" s="9">
        <v>0</v>
      </c>
      <c r="K12" s="81">
        <f t="shared" si="3"/>
        <v>0</v>
      </c>
      <c r="L12" s="80">
        <v>0</v>
      </c>
      <c r="M12" s="9">
        <v>0</v>
      </c>
      <c r="N12" s="81">
        <f t="shared" si="4"/>
        <v>0</v>
      </c>
      <c r="O12" s="80">
        <v>0</v>
      </c>
      <c r="P12" s="9">
        <v>0</v>
      </c>
      <c r="Q12" s="81">
        <f t="shared" si="5"/>
        <v>0</v>
      </c>
      <c r="R12" s="80">
        <v>0</v>
      </c>
      <c r="S12" s="9">
        <v>0</v>
      </c>
      <c r="T12" s="81">
        <f t="shared" si="6"/>
        <v>0</v>
      </c>
      <c r="U12" s="80">
        <f t="shared" ref="U12:V16" si="8">+F12-I12-L12-O12-R12</f>
        <v>0</v>
      </c>
      <c r="V12" s="9">
        <f t="shared" si="8"/>
        <v>0</v>
      </c>
      <c r="W12" s="81">
        <f t="shared" si="7"/>
        <v>0</v>
      </c>
    </row>
    <row r="13" spans="1:23" ht="49.5" customHeight="1">
      <c r="A13" s="3"/>
      <c r="B13" s="218"/>
      <c r="C13" s="223"/>
      <c r="D13" s="7">
        <v>3000</v>
      </c>
      <c r="E13" s="79" t="s">
        <v>19</v>
      </c>
      <c r="F13" s="80">
        <v>0</v>
      </c>
      <c r="G13" s="9">
        <v>1600000</v>
      </c>
      <c r="H13" s="81">
        <f t="shared" si="2"/>
        <v>1600000</v>
      </c>
      <c r="I13" s="80">
        <v>0</v>
      </c>
      <c r="J13" s="9">
        <v>0</v>
      </c>
      <c r="K13" s="81">
        <f t="shared" si="3"/>
        <v>0</v>
      </c>
      <c r="L13" s="80">
        <v>0</v>
      </c>
      <c r="M13" s="9">
        <v>0</v>
      </c>
      <c r="N13" s="81">
        <f t="shared" si="4"/>
        <v>0</v>
      </c>
      <c r="O13" s="80">
        <v>0</v>
      </c>
      <c r="P13" s="9">
        <v>0</v>
      </c>
      <c r="Q13" s="81">
        <f t="shared" si="5"/>
        <v>0</v>
      </c>
      <c r="R13" s="80">
        <v>0</v>
      </c>
      <c r="S13" s="9">
        <v>0</v>
      </c>
      <c r="T13" s="81">
        <f t="shared" si="6"/>
        <v>0</v>
      </c>
      <c r="U13" s="80">
        <f t="shared" si="8"/>
        <v>0</v>
      </c>
      <c r="V13" s="9">
        <f t="shared" si="8"/>
        <v>1600000</v>
      </c>
      <c r="W13" s="81">
        <f t="shared" si="7"/>
        <v>1600000</v>
      </c>
    </row>
    <row r="14" spans="1:23" ht="54.95" customHeight="1">
      <c r="A14" s="3"/>
      <c r="B14" s="218"/>
      <c r="C14" s="223"/>
      <c r="D14" s="7">
        <v>4000</v>
      </c>
      <c r="E14" s="79" t="s">
        <v>20</v>
      </c>
      <c r="F14" s="80">
        <v>0</v>
      </c>
      <c r="G14" s="9">
        <v>0</v>
      </c>
      <c r="H14" s="81">
        <f t="shared" si="2"/>
        <v>0</v>
      </c>
      <c r="I14" s="80">
        <v>0</v>
      </c>
      <c r="J14" s="9">
        <v>0</v>
      </c>
      <c r="K14" s="81">
        <f t="shared" si="3"/>
        <v>0</v>
      </c>
      <c r="L14" s="80">
        <v>0</v>
      </c>
      <c r="M14" s="9">
        <v>0</v>
      </c>
      <c r="N14" s="81">
        <f t="shared" si="4"/>
        <v>0</v>
      </c>
      <c r="O14" s="80">
        <v>0</v>
      </c>
      <c r="P14" s="9">
        <v>0</v>
      </c>
      <c r="Q14" s="81">
        <f t="shared" si="5"/>
        <v>0</v>
      </c>
      <c r="R14" s="80">
        <v>0</v>
      </c>
      <c r="S14" s="9">
        <v>0</v>
      </c>
      <c r="T14" s="81">
        <f t="shared" si="6"/>
        <v>0</v>
      </c>
      <c r="U14" s="80">
        <f t="shared" si="8"/>
        <v>0</v>
      </c>
      <c r="V14" s="9">
        <f t="shared" si="8"/>
        <v>0</v>
      </c>
      <c r="W14" s="81">
        <f t="shared" si="7"/>
        <v>0</v>
      </c>
    </row>
    <row r="15" spans="1:23" ht="49.5" customHeight="1">
      <c r="A15" s="3"/>
      <c r="B15" s="218"/>
      <c r="C15" s="223"/>
      <c r="D15" s="7">
        <v>5000</v>
      </c>
      <c r="E15" s="79" t="s">
        <v>21</v>
      </c>
      <c r="F15" s="80">
        <v>0</v>
      </c>
      <c r="G15" s="9">
        <v>0</v>
      </c>
      <c r="H15" s="81">
        <f t="shared" si="2"/>
        <v>0</v>
      </c>
      <c r="I15" s="80">
        <v>0</v>
      </c>
      <c r="J15" s="9">
        <v>0</v>
      </c>
      <c r="K15" s="81">
        <f t="shared" si="3"/>
        <v>0</v>
      </c>
      <c r="L15" s="80">
        <v>0</v>
      </c>
      <c r="M15" s="9">
        <v>0</v>
      </c>
      <c r="N15" s="81">
        <f t="shared" si="4"/>
        <v>0</v>
      </c>
      <c r="O15" s="80">
        <v>0</v>
      </c>
      <c r="P15" s="9">
        <v>0</v>
      </c>
      <c r="Q15" s="81">
        <f t="shared" si="5"/>
        <v>0</v>
      </c>
      <c r="R15" s="80">
        <v>0</v>
      </c>
      <c r="S15" s="9">
        <v>0</v>
      </c>
      <c r="T15" s="81">
        <f t="shared" si="6"/>
        <v>0</v>
      </c>
      <c r="U15" s="80">
        <f t="shared" si="8"/>
        <v>0</v>
      </c>
      <c r="V15" s="9">
        <f t="shared" si="8"/>
        <v>0</v>
      </c>
      <c r="W15" s="81">
        <f t="shared" si="7"/>
        <v>0</v>
      </c>
    </row>
    <row r="16" spans="1:23" ht="49.5" customHeight="1">
      <c r="A16" s="3"/>
      <c r="B16" s="218"/>
      <c r="C16" s="224"/>
      <c r="D16" s="7">
        <v>6000</v>
      </c>
      <c r="E16" s="79" t="s">
        <v>22</v>
      </c>
      <c r="F16" s="80">
        <v>0</v>
      </c>
      <c r="G16" s="9">
        <v>0</v>
      </c>
      <c r="H16" s="81">
        <f t="shared" si="2"/>
        <v>0</v>
      </c>
      <c r="I16" s="80">
        <v>0</v>
      </c>
      <c r="J16" s="9">
        <v>0</v>
      </c>
      <c r="K16" s="81">
        <f t="shared" si="3"/>
        <v>0</v>
      </c>
      <c r="L16" s="80">
        <v>0</v>
      </c>
      <c r="M16" s="9">
        <v>0</v>
      </c>
      <c r="N16" s="81">
        <f t="shared" si="4"/>
        <v>0</v>
      </c>
      <c r="O16" s="80">
        <v>0</v>
      </c>
      <c r="P16" s="9">
        <v>0</v>
      </c>
      <c r="Q16" s="81">
        <f t="shared" si="5"/>
        <v>0</v>
      </c>
      <c r="R16" s="80">
        <v>0</v>
      </c>
      <c r="S16" s="9">
        <v>0</v>
      </c>
      <c r="T16" s="81">
        <f t="shared" si="6"/>
        <v>0</v>
      </c>
      <c r="U16" s="80">
        <f t="shared" si="8"/>
        <v>0</v>
      </c>
      <c r="V16" s="9">
        <f t="shared" si="8"/>
        <v>0</v>
      </c>
      <c r="W16" s="81">
        <f t="shared" si="7"/>
        <v>0</v>
      </c>
    </row>
    <row r="17" spans="1:23" ht="59.45" customHeight="1">
      <c r="A17" s="3"/>
      <c r="B17" s="218"/>
      <c r="C17" s="227">
        <v>2</v>
      </c>
      <c r="D17" s="230" t="s">
        <v>28</v>
      </c>
      <c r="E17" s="231"/>
      <c r="F17" s="77">
        <f>SUM(F18:F23)</f>
        <v>301928.30000000005</v>
      </c>
      <c r="G17" s="13">
        <f t="shared" ref="G17:W17" si="9">SUM(G18:G23)</f>
        <v>0</v>
      </c>
      <c r="H17" s="78">
        <f t="shared" si="9"/>
        <v>301928.30000000005</v>
      </c>
      <c r="I17" s="77">
        <f t="shared" si="9"/>
        <v>0</v>
      </c>
      <c r="J17" s="13">
        <f t="shared" si="9"/>
        <v>0</v>
      </c>
      <c r="K17" s="78">
        <f t="shared" si="9"/>
        <v>0</v>
      </c>
      <c r="L17" s="77">
        <f t="shared" si="9"/>
        <v>0</v>
      </c>
      <c r="M17" s="13">
        <f t="shared" si="9"/>
        <v>0</v>
      </c>
      <c r="N17" s="78">
        <f t="shared" si="9"/>
        <v>0</v>
      </c>
      <c r="O17" s="77">
        <f t="shared" si="9"/>
        <v>0</v>
      </c>
      <c r="P17" s="13">
        <f t="shared" si="9"/>
        <v>0</v>
      </c>
      <c r="Q17" s="78">
        <f t="shared" si="9"/>
        <v>0</v>
      </c>
      <c r="R17" s="77">
        <f t="shared" si="9"/>
        <v>301928.3</v>
      </c>
      <c r="S17" s="13">
        <f t="shared" si="9"/>
        <v>0</v>
      </c>
      <c r="T17" s="78">
        <f t="shared" si="9"/>
        <v>301928.3</v>
      </c>
      <c r="U17" s="77">
        <f t="shared" si="9"/>
        <v>0</v>
      </c>
      <c r="V17" s="13">
        <f t="shared" si="9"/>
        <v>0</v>
      </c>
      <c r="W17" s="78">
        <f t="shared" si="9"/>
        <v>0</v>
      </c>
    </row>
    <row r="18" spans="1:23" ht="49.5" customHeight="1">
      <c r="A18" s="3"/>
      <c r="B18" s="218"/>
      <c r="C18" s="228"/>
      <c r="D18" s="7">
        <v>1000</v>
      </c>
      <c r="E18" s="79" t="s">
        <v>17</v>
      </c>
      <c r="F18" s="80">
        <v>0</v>
      </c>
      <c r="G18" s="9">
        <v>0</v>
      </c>
      <c r="H18" s="81">
        <f t="shared" ref="H18:H23" si="10">+G18+F18</f>
        <v>0</v>
      </c>
      <c r="I18" s="80">
        <v>0</v>
      </c>
      <c r="J18" s="9">
        <v>0</v>
      </c>
      <c r="K18" s="81">
        <f t="shared" ref="K18:K23" si="11">+J18+I18</f>
        <v>0</v>
      </c>
      <c r="L18" s="80">
        <v>0</v>
      </c>
      <c r="M18" s="9">
        <v>0</v>
      </c>
      <c r="N18" s="81">
        <f t="shared" ref="N18:N23" si="12">+M18+L18</f>
        <v>0</v>
      </c>
      <c r="O18" s="80">
        <v>0</v>
      </c>
      <c r="P18" s="9">
        <v>0</v>
      </c>
      <c r="Q18" s="81">
        <f t="shared" ref="Q18:Q23" si="13">+P18+O18</f>
        <v>0</v>
      </c>
      <c r="R18" s="80">
        <v>0</v>
      </c>
      <c r="S18" s="9">
        <v>0</v>
      </c>
      <c r="T18" s="81">
        <f t="shared" ref="T18:T23" si="14">+S18+R18</f>
        <v>0</v>
      </c>
      <c r="U18" s="80">
        <f t="shared" ref="U18:V23" si="15">+F18-I18-L18-O18-R18</f>
        <v>0</v>
      </c>
      <c r="V18" s="9">
        <f t="shared" si="15"/>
        <v>0</v>
      </c>
      <c r="W18" s="81">
        <f t="shared" ref="W18:W23" si="16">+U18+V18</f>
        <v>0</v>
      </c>
    </row>
    <row r="19" spans="1:23" ht="49.5" customHeight="1">
      <c r="A19" s="3"/>
      <c r="B19" s="218"/>
      <c r="C19" s="228"/>
      <c r="D19" s="7">
        <v>2000</v>
      </c>
      <c r="E19" s="79" t="s">
        <v>18</v>
      </c>
      <c r="F19" s="80">
        <v>0</v>
      </c>
      <c r="G19" s="9">
        <v>0</v>
      </c>
      <c r="H19" s="81">
        <f t="shared" si="10"/>
        <v>0</v>
      </c>
      <c r="I19" s="80">
        <v>0</v>
      </c>
      <c r="J19" s="9">
        <v>0</v>
      </c>
      <c r="K19" s="81">
        <f t="shared" si="11"/>
        <v>0</v>
      </c>
      <c r="L19" s="80">
        <v>0</v>
      </c>
      <c r="M19" s="9">
        <v>0</v>
      </c>
      <c r="N19" s="81">
        <f t="shared" si="12"/>
        <v>0</v>
      </c>
      <c r="O19" s="80">
        <v>0</v>
      </c>
      <c r="P19" s="9">
        <v>0</v>
      </c>
      <c r="Q19" s="81">
        <f t="shared" si="13"/>
        <v>0</v>
      </c>
      <c r="R19" s="80">
        <v>0</v>
      </c>
      <c r="S19" s="9">
        <v>0</v>
      </c>
      <c r="T19" s="81">
        <f t="shared" si="14"/>
        <v>0</v>
      </c>
      <c r="U19" s="80">
        <f t="shared" si="15"/>
        <v>0</v>
      </c>
      <c r="V19" s="9">
        <f t="shared" si="15"/>
        <v>0</v>
      </c>
      <c r="W19" s="81">
        <f t="shared" si="16"/>
        <v>0</v>
      </c>
    </row>
    <row r="20" spans="1:23" ht="49.5" customHeight="1">
      <c r="A20" s="3"/>
      <c r="B20" s="218"/>
      <c r="C20" s="228"/>
      <c r="D20" s="7">
        <v>3000</v>
      </c>
      <c r="E20" s="79" t="s">
        <v>19</v>
      </c>
      <c r="F20" s="80">
        <v>0</v>
      </c>
      <c r="G20" s="9">
        <v>0</v>
      </c>
      <c r="H20" s="81">
        <f t="shared" si="10"/>
        <v>0</v>
      </c>
      <c r="I20" s="80">
        <v>0</v>
      </c>
      <c r="J20" s="9">
        <v>0</v>
      </c>
      <c r="K20" s="81">
        <f t="shared" si="11"/>
        <v>0</v>
      </c>
      <c r="L20" s="80">
        <v>0</v>
      </c>
      <c r="M20" s="9">
        <v>0</v>
      </c>
      <c r="N20" s="81">
        <f t="shared" si="12"/>
        <v>0</v>
      </c>
      <c r="O20" s="80">
        <v>0</v>
      </c>
      <c r="P20" s="9">
        <v>0</v>
      </c>
      <c r="Q20" s="81">
        <f t="shared" si="13"/>
        <v>0</v>
      </c>
      <c r="R20" s="80">
        <v>0</v>
      </c>
      <c r="S20" s="9">
        <v>0</v>
      </c>
      <c r="T20" s="81">
        <f t="shared" si="14"/>
        <v>0</v>
      </c>
      <c r="U20" s="80">
        <f t="shared" si="15"/>
        <v>0</v>
      </c>
      <c r="V20" s="9">
        <f t="shared" si="15"/>
        <v>0</v>
      </c>
      <c r="W20" s="81">
        <f t="shared" si="16"/>
        <v>0</v>
      </c>
    </row>
    <row r="21" spans="1:23" ht="49.5" customHeight="1">
      <c r="A21" s="3"/>
      <c r="B21" s="218"/>
      <c r="C21" s="228"/>
      <c r="D21" s="7">
        <v>4000</v>
      </c>
      <c r="E21" s="79" t="s">
        <v>20</v>
      </c>
      <c r="F21" s="80">
        <v>0</v>
      </c>
      <c r="G21" s="9">
        <v>0</v>
      </c>
      <c r="H21" s="81">
        <f t="shared" si="10"/>
        <v>0</v>
      </c>
      <c r="I21" s="80">
        <v>0</v>
      </c>
      <c r="J21" s="9">
        <v>0</v>
      </c>
      <c r="K21" s="81">
        <f t="shared" si="11"/>
        <v>0</v>
      </c>
      <c r="L21" s="80">
        <v>0</v>
      </c>
      <c r="M21" s="9">
        <v>0</v>
      </c>
      <c r="N21" s="81">
        <f t="shared" si="12"/>
        <v>0</v>
      </c>
      <c r="O21" s="80">
        <v>0</v>
      </c>
      <c r="P21" s="9">
        <v>0</v>
      </c>
      <c r="Q21" s="81">
        <f t="shared" si="13"/>
        <v>0</v>
      </c>
      <c r="R21" s="80">
        <v>0</v>
      </c>
      <c r="S21" s="9">
        <v>0</v>
      </c>
      <c r="T21" s="81">
        <f t="shared" si="14"/>
        <v>0</v>
      </c>
      <c r="U21" s="80">
        <f t="shared" si="15"/>
        <v>0</v>
      </c>
      <c r="V21" s="9">
        <f t="shared" si="15"/>
        <v>0</v>
      </c>
      <c r="W21" s="81">
        <f t="shared" si="16"/>
        <v>0</v>
      </c>
    </row>
    <row r="22" spans="1:23" ht="49.5" customHeight="1">
      <c r="A22" s="3"/>
      <c r="B22" s="218"/>
      <c r="C22" s="228"/>
      <c r="D22" s="7">
        <v>5000</v>
      </c>
      <c r="E22" s="79" t="s">
        <v>21</v>
      </c>
      <c r="F22" s="80">
        <v>301928.30000000005</v>
      </c>
      <c r="G22" s="9">
        <v>0</v>
      </c>
      <c r="H22" s="81">
        <f t="shared" si="10"/>
        <v>301928.30000000005</v>
      </c>
      <c r="I22" s="80">
        <v>0</v>
      </c>
      <c r="J22" s="9">
        <v>0</v>
      </c>
      <c r="K22" s="81">
        <f t="shared" si="11"/>
        <v>0</v>
      </c>
      <c r="L22" s="80">
        <v>0</v>
      </c>
      <c r="M22" s="9">
        <v>0</v>
      </c>
      <c r="N22" s="81">
        <f t="shared" si="12"/>
        <v>0</v>
      </c>
      <c r="O22" s="80">
        <v>0</v>
      </c>
      <c r="P22" s="9">
        <v>0</v>
      </c>
      <c r="Q22" s="81">
        <f t="shared" si="13"/>
        <v>0</v>
      </c>
      <c r="R22" s="80">
        <v>301928.3</v>
      </c>
      <c r="S22" s="9">
        <v>0</v>
      </c>
      <c r="T22" s="81">
        <f t="shared" si="14"/>
        <v>301928.3</v>
      </c>
      <c r="U22" s="80">
        <f t="shared" si="15"/>
        <v>0</v>
      </c>
      <c r="V22" s="9">
        <f t="shared" si="15"/>
        <v>0</v>
      </c>
      <c r="W22" s="81">
        <f t="shared" si="16"/>
        <v>0</v>
      </c>
    </row>
    <row r="23" spans="1:23" ht="49.5" customHeight="1">
      <c r="A23" s="3"/>
      <c r="B23" s="219"/>
      <c r="C23" s="229"/>
      <c r="D23" s="7">
        <v>6000</v>
      </c>
      <c r="E23" s="79" t="s">
        <v>22</v>
      </c>
      <c r="F23" s="80">
        <v>0</v>
      </c>
      <c r="G23" s="9">
        <v>0</v>
      </c>
      <c r="H23" s="81">
        <f t="shared" si="10"/>
        <v>0</v>
      </c>
      <c r="I23" s="80">
        <v>0</v>
      </c>
      <c r="J23" s="9">
        <v>0</v>
      </c>
      <c r="K23" s="81">
        <f t="shared" si="11"/>
        <v>0</v>
      </c>
      <c r="L23" s="80">
        <v>0</v>
      </c>
      <c r="M23" s="9">
        <v>0</v>
      </c>
      <c r="N23" s="81">
        <f t="shared" si="12"/>
        <v>0</v>
      </c>
      <c r="O23" s="80">
        <v>0</v>
      </c>
      <c r="P23" s="9">
        <v>0</v>
      </c>
      <c r="Q23" s="81">
        <f t="shared" si="13"/>
        <v>0</v>
      </c>
      <c r="R23" s="80">
        <v>0</v>
      </c>
      <c r="S23" s="9">
        <v>0</v>
      </c>
      <c r="T23" s="81">
        <f t="shared" si="14"/>
        <v>0</v>
      </c>
      <c r="U23" s="80">
        <f t="shared" si="15"/>
        <v>0</v>
      </c>
      <c r="V23" s="9">
        <f t="shared" si="15"/>
        <v>0</v>
      </c>
      <c r="W23" s="81">
        <f t="shared" si="16"/>
        <v>0</v>
      </c>
    </row>
    <row r="24" spans="1:23" ht="94.5" customHeight="1">
      <c r="A24" s="1"/>
      <c r="B24" s="232">
        <v>2</v>
      </c>
      <c r="C24" s="233" t="s">
        <v>54</v>
      </c>
      <c r="D24" s="234"/>
      <c r="E24" s="234"/>
      <c r="F24" s="74">
        <f>+F25+F32</f>
        <v>17889310.210000001</v>
      </c>
      <c r="G24" s="75">
        <f t="shared" ref="G24:W24" si="17">+G25+G32</f>
        <v>24989424.800000001</v>
      </c>
      <c r="H24" s="76">
        <f t="shared" si="17"/>
        <v>42878735.010000005</v>
      </c>
      <c r="I24" s="74">
        <f t="shared" si="17"/>
        <v>0</v>
      </c>
      <c r="J24" s="75">
        <f>+J25+J32</f>
        <v>0</v>
      </c>
      <c r="K24" s="76">
        <f t="shared" si="17"/>
        <v>0</v>
      </c>
      <c r="L24" s="74">
        <f t="shared" si="17"/>
        <v>0</v>
      </c>
      <c r="M24" s="75">
        <f t="shared" si="17"/>
        <v>0</v>
      </c>
      <c r="N24" s="76">
        <f t="shared" si="17"/>
        <v>0</v>
      </c>
      <c r="O24" s="74">
        <f t="shared" si="17"/>
        <v>0</v>
      </c>
      <c r="P24" s="75">
        <f t="shared" si="17"/>
        <v>0</v>
      </c>
      <c r="Q24" s="76">
        <f t="shared" si="17"/>
        <v>0</v>
      </c>
      <c r="R24" s="74">
        <f t="shared" si="17"/>
        <v>13986588.440000001</v>
      </c>
      <c r="S24" s="75">
        <f t="shared" si="17"/>
        <v>12805162.310000001</v>
      </c>
      <c r="T24" s="76">
        <f t="shared" si="17"/>
        <v>26791750.75</v>
      </c>
      <c r="U24" s="74">
        <f t="shared" si="17"/>
        <v>3902721.7700000005</v>
      </c>
      <c r="V24" s="75">
        <f t="shared" si="17"/>
        <v>12184262.489999998</v>
      </c>
      <c r="W24" s="76">
        <f t="shared" si="17"/>
        <v>16086984.260000002</v>
      </c>
    </row>
    <row r="25" spans="1:23" ht="94.5" customHeight="1">
      <c r="A25" s="1"/>
      <c r="B25" s="218"/>
      <c r="C25" s="227">
        <v>1</v>
      </c>
      <c r="D25" s="230" t="s">
        <v>24</v>
      </c>
      <c r="E25" s="231"/>
      <c r="F25" s="77">
        <f t="shared" ref="F25:W25" si="18">SUM(F26:F31)</f>
        <v>14849508.800000001</v>
      </c>
      <c r="G25" s="13">
        <f t="shared" si="18"/>
        <v>8145963.7999999998</v>
      </c>
      <c r="H25" s="78">
        <f t="shared" si="18"/>
        <v>22995472.600000001</v>
      </c>
      <c r="I25" s="77">
        <f t="shared" si="18"/>
        <v>0</v>
      </c>
      <c r="J25" s="13">
        <f t="shared" si="18"/>
        <v>0</v>
      </c>
      <c r="K25" s="78">
        <f t="shared" si="18"/>
        <v>0</v>
      </c>
      <c r="L25" s="77">
        <f t="shared" si="18"/>
        <v>0</v>
      </c>
      <c r="M25" s="13">
        <f t="shared" si="18"/>
        <v>0</v>
      </c>
      <c r="N25" s="78">
        <f t="shared" si="18"/>
        <v>0</v>
      </c>
      <c r="O25" s="77">
        <f t="shared" si="18"/>
        <v>0</v>
      </c>
      <c r="P25" s="13">
        <f t="shared" si="18"/>
        <v>0</v>
      </c>
      <c r="Q25" s="78">
        <f t="shared" si="18"/>
        <v>0</v>
      </c>
      <c r="R25" s="77">
        <f t="shared" si="18"/>
        <v>10992645.890000001</v>
      </c>
      <c r="S25" s="13">
        <f t="shared" si="18"/>
        <v>1638250.35</v>
      </c>
      <c r="T25" s="78">
        <f t="shared" si="18"/>
        <v>12630896.24</v>
      </c>
      <c r="U25" s="77">
        <f t="shared" si="18"/>
        <v>3856862.91</v>
      </c>
      <c r="V25" s="13">
        <f t="shared" si="18"/>
        <v>6507713.4500000002</v>
      </c>
      <c r="W25" s="78">
        <f t="shared" si="18"/>
        <v>10364576.360000001</v>
      </c>
    </row>
    <row r="26" spans="1:23" ht="49.5" customHeight="1">
      <c r="A26" s="1"/>
      <c r="B26" s="218"/>
      <c r="C26" s="228"/>
      <c r="D26" s="7">
        <v>1000</v>
      </c>
      <c r="E26" s="79" t="s">
        <v>17</v>
      </c>
      <c r="F26" s="80">
        <v>0</v>
      </c>
      <c r="G26" s="9">
        <v>6665782</v>
      </c>
      <c r="H26" s="81">
        <f t="shared" ref="H26:H31" si="19">+G26+F26</f>
        <v>6665782</v>
      </c>
      <c r="I26" s="80">
        <v>0</v>
      </c>
      <c r="J26" s="9">
        <v>0</v>
      </c>
      <c r="K26" s="81">
        <f t="shared" ref="K26:K31" si="20">+J26+I26</f>
        <v>0</v>
      </c>
      <c r="L26" s="80">
        <v>0</v>
      </c>
      <c r="M26" s="9">
        <v>0</v>
      </c>
      <c r="N26" s="81">
        <f t="shared" ref="N26:N31" si="21">+M26+L26</f>
        <v>0</v>
      </c>
      <c r="O26" s="80">
        <v>0</v>
      </c>
      <c r="P26" s="9">
        <v>0</v>
      </c>
      <c r="Q26" s="81">
        <f t="shared" ref="Q26:Q31" si="22">+P26+O26</f>
        <v>0</v>
      </c>
      <c r="R26" s="80">
        <v>0</v>
      </c>
      <c r="S26" s="9">
        <v>1349845.35</v>
      </c>
      <c r="T26" s="81">
        <f t="shared" ref="T26:T31" si="23">+S26+R26</f>
        <v>1349845.35</v>
      </c>
      <c r="U26" s="80">
        <f t="shared" ref="U26:V31" si="24">+F26-I26-L26-O26-R26</f>
        <v>0</v>
      </c>
      <c r="V26" s="9">
        <f t="shared" si="24"/>
        <v>5315936.6500000004</v>
      </c>
      <c r="W26" s="81">
        <f t="shared" ref="W26:W31" si="25">+U26+V26</f>
        <v>5315936.6500000004</v>
      </c>
    </row>
    <row r="27" spans="1:23" ht="49.5" customHeight="1">
      <c r="A27" s="1"/>
      <c r="B27" s="218"/>
      <c r="C27" s="228"/>
      <c r="D27" s="7">
        <v>2000</v>
      </c>
      <c r="E27" s="79" t="s">
        <v>18</v>
      </c>
      <c r="F27" s="80">
        <v>0</v>
      </c>
      <c r="G27" s="9">
        <v>987000</v>
      </c>
      <c r="H27" s="81">
        <f t="shared" si="19"/>
        <v>987000</v>
      </c>
      <c r="I27" s="80">
        <v>0</v>
      </c>
      <c r="J27" s="9">
        <v>0</v>
      </c>
      <c r="K27" s="81">
        <f t="shared" si="20"/>
        <v>0</v>
      </c>
      <c r="L27" s="80">
        <v>0</v>
      </c>
      <c r="M27" s="9">
        <v>0</v>
      </c>
      <c r="N27" s="81">
        <f t="shared" si="21"/>
        <v>0</v>
      </c>
      <c r="O27" s="80">
        <v>0</v>
      </c>
      <c r="P27" s="9">
        <v>0</v>
      </c>
      <c r="Q27" s="81">
        <f t="shared" si="22"/>
        <v>0</v>
      </c>
      <c r="R27" s="80">
        <v>0</v>
      </c>
      <c r="S27" s="9">
        <v>288405</v>
      </c>
      <c r="T27" s="81">
        <f t="shared" si="23"/>
        <v>288405</v>
      </c>
      <c r="U27" s="80">
        <f t="shared" si="24"/>
        <v>0</v>
      </c>
      <c r="V27" s="9">
        <f t="shared" si="24"/>
        <v>698595</v>
      </c>
      <c r="W27" s="81">
        <f t="shared" si="25"/>
        <v>698595</v>
      </c>
    </row>
    <row r="28" spans="1:23" s="163" customFormat="1" ht="49.5" customHeight="1">
      <c r="A28" s="136"/>
      <c r="B28" s="218"/>
      <c r="C28" s="228"/>
      <c r="D28" s="7">
        <v>3000</v>
      </c>
      <c r="E28" s="79" t="s">
        <v>19</v>
      </c>
      <c r="F28" s="80">
        <v>6441436.7999999998</v>
      </c>
      <c r="G28" s="9">
        <v>493181.80000000005</v>
      </c>
      <c r="H28" s="81">
        <f t="shared" si="19"/>
        <v>6934618.5999999996</v>
      </c>
      <c r="I28" s="80">
        <v>0</v>
      </c>
      <c r="J28" s="9">
        <v>0</v>
      </c>
      <c r="K28" s="81">
        <f t="shared" si="20"/>
        <v>0</v>
      </c>
      <c r="L28" s="80">
        <v>0</v>
      </c>
      <c r="M28" s="9">
        <v>0</v>
      </c>
      <c r="N28" s="81">
        <f t="shared" si="21"/>
        <v>0</v>
      </c>
      <c r="O28" s="80">
        <v>0</v>
      </c>
      <c r="P28" s="9">
        <v>0</v>
      </c>
      <c r="Q28" s="81">
        <f t="shared" si="22"/>
        <v>0</v>
      </c>
      <c r="R28" s="80">
        <v>2768239.2</v>
      </c>
      <c r="S28" s="9">
        <v>0</v>
      </c>
      <c r="T28" s="81">
        <f t="shared" si="23"/>
        <v>2768239.2</v>
      </c>
      <c r="U28" s="80">
        <f t="shared" si="24"/>
        <v>3673197.5999999996</v>
      </c>
      <c r="V28" s="9">
        <f t="shared" si="24"/>
        <v>493181.80000000005</v>
      </c>
      <c r="W28" s="81">
        <f t="shared" si="25"/>
        <v>4166379.3999999994</v>
      </c>
    </row>
    <row r="29" spans="1:23" ht="54.95" customHeight="1">
      <c r="A29" s="1"/>
      <c r="B29" s="218"/>
      <c r="C29" s="228"/>
      <c r="D29" s="7">
        <v>4000</v>
      </c>
      <c r="E29" s="79" t="s">
        <v>20</v>
      </c>
      <c r="F29" s="80">
        <v>7800000</v>
      </c>
      <c r="G29" s="9">
        <v>0</v>
      </c>
      <c r="H29" s="81">
        <f t="shared" si="19"/>
        <v>7800000</v>
      </c>
      <c r="I29" s="80">
        <v>0</v>
      </c>
      <c r="J29" s="9">
        <v>0</v>
      </c>
      <c r="K29" s="81">
        <f t="shared" si="20"/>
        <v>0</v>
      </c>
      <c r="L29" s="80">
        <v>0</v>
      </c>
      <c r="M29" s="9">
        <v>0</v>
      </c>
      <c r="N29" s="81">
        <f t="shared" si="21"/>
        <v>0</v>
      </c>
      <c r="O29" s="80">
        <v>0</v>
      </c>
      <c r="P29" s="9">
        <v>0</v>
      </c>
      <c r="Q29" s="81">
        <f t="shared" si="22"/>
        <v>0</v>
      </c>
      <c r="R29" s="80">
        <v>7616334.6899999995</v>
      </c>
      <c r="S29" s="9">
        <v>0</v>
      </c>
      <c r="T29" s="81">
        <f t="shared" si="23"/>
        <v>7616334.6899999995</v>
      </c>
      <c r="U29" s="80">
        <f t="shared" si="24"/>
        <v>183665.31000000052</v>
      </c>
      <c r="V29" s="9">
        <f t="shared" si="24"/>
        <v>0</v>
      </c>
      <c r="W29" s="81">
        <f t="shared" si="25"/>
        <v>183665.31000000052</v>
      </c>
    </row>
    <row r="30" spans="1:23" ht="49.5" customHeight="1">
      <c r="A30" s="1"/>
      <c r="B30" s="218"/>
      <c r="C30" s="228"/>
      <c r="D30" s="7">
        <v>5000</v>
      </c>
      <c r="E30" s="79" t="s">
        <v>21</v>
      </c>
      <c r="F30" s="80">
        <v>608072</v>
      </c>
      <c r="G30" s="9">
        <v>0</v>
      </c>
      <c r="H30" s="81">
        <f t="shared" si="19"/>
        <v>608072</v>
      </c>
      <c r="I30" s="80">
        <v>0</v>
      </c>
      <c r="J30" s="9">
        <v>0</v>
      </c>
      <c r="K30" s="81">
        <f t="shared" si="20"/>
        <v>0</v>
      </c>
      <c r="L30" s="80">
        <v>0</v>
      </c>
      <c r="M30" s="9">
        <v>0</v>
      </c>
      <c r="N30" s="81">
        <f t="shared" si="21"/>
        <v>0</v>
      </c>
      <c r="O30" s="80">
        <v>0</v>
      </c>
      <c r="P30" s="9">
        <v>0</v>
      </c>
      <c r="Q30" s="81">
        <f t="shared" si="22"/>
        <v>0</v>
      </c>
      <c r="R30" s="80">
        <v>608072</v>
      </c>
      <c r="S30" s="9">
        <v>0</v>
      </c>
      <c r="T30" s="81">
        <f t="shared" si="23"/>
        <v>608072</v>
      </c>
      <c r="U30" s="80">
        <f t="shared" si="24"/>
        <v>0</v>
      </c>
      <c r="V30" s="9">
        <f t="shared" si="24"/>
        <v>0</v>
      </c>
      <c r="W30" s="81">
        <f t="shared" si="25"/>
        <v>0</v>
      </c>
    </row>
    <row r="31" spans="1:23" ht="49.5" customHeight="1">
      <c r="A31" s="1"/>
      <c r="B31" s="218"/>
      <c r="C31" s="229"/>
      <c r="D31" s="7">
        <v>6000</v>
      </c>
      <c r="E31" s="79" t="s">
        <v>22</v>
      </c>
      <c r="F31" s="80">
        <v>0</v>
      </c>
      <c r="G31" s="9">
        <v>0</v>
      </c>
      <c r="H31" s="81">
        <f t="shared" si="19"/>
        <v>0</v>
      </c>
      <c r="I31" s="80">
        <v>0</v>
      </c>
      <c r="J31" s="9">
        <v>0</v>
      </c>
      <c r="K31" s="81">
        <f t="shared" si="20"/>
        <v>0</v>
      </c>
      <c r="L31" s="80">
        <v>0</v>
      </c>
      <c r="M31" s="9">
        <v>0</v>
      </c>
      <c r="N31" s="81">
        <f t="shared" si="21"/>
        <v>0</v>
      </c>
      <c r="O31" s="80">
        <v>0</v>
      </c>
      <c r="P31" s="9">
        <v>0</v>
      </c>
      <c r="Q31" s="81">
        <f t="shared" si="22"/>
        <v>0</v>
      </c>
      <c r="R31" s="80">
        <v>0</v>
      </c>
      <c r="S31" s="9">
        <v>0</v>
      </c>
      <c r="T31" s="81">
        <f t="shared" si="23"/>
        <v>0</v>
      </c>
      <c r="U31" s="80">
        <f t="shared" si="24"/>
        <v>0</v>
      </c>
      <c r="V31" s="9">
        <f t="shared" si="24"/>
        <v>0</v>
      </c>
      <c r="W31" s="81">
        <f t="shared" si="25"/>
        <v>0</v>
      </c>
    </row>
    <row r="32" spans="1:23" ht="96.75" customHeight="1">
      <c r="A32" s="1"/>
      <c r="B32" s="218"/>
      <c r="C32" s="235">
        <v>2</v>
      </c>
      <c r="D32" s="225" t="s">
        <v>23</v>
      </c>
      <c r="E32" s="226"/>
      <c r="F32" s="77">
        <f>SUM(F33:F38)</f>
        <v>3039801.41</v>
      </c>
      <c r="G32" s="13">
        <f>SUM(G33:G38)</f>
        <v>16843461</v>
      </c>
      <c r="H32" s="78">
        <f>SUM(H33:H38)</f>
        <v>19883262.41</v>
      </c>
      <c r="I32" s="77">
        <f>SUM(I33:I38)</f>
        <v>0</v>
      </c>
      <c r="J32" s="13">
        <f>SUM(J33:J38)</f>
        <v>0</v>
      </c>
      <c r="K32" s="78">
        <f t="shared" ref="K32:W32" si="26">SUM(K33:K38)</f>
        <v>0</v>
      </c>
      <c r="L32" s="77">
        <f t="shared" si="26"/>
        <v>0</v>
      </c>
      <c r="M32" s="13">
        <f t="shared" si="26"/>
        <v>0</v>
      </c>
      <c r="N32" s="78">
        <f t="shared" si="26"/>
        <v>0</v>
      </c>
      <c r="O32" s="77">
        <f t="shared" si="26"/>
        <v>0</v>
      </c>
      <c r="P32" s="13">
        <f t="shared" si="26"/>
        <v>0</v>
      </c>
      <c r="Q32" s="78">
        <f t="shared" si="26"/>
        <v>0</v>
      </c>
      <c r="R32" s="77">
        <f t="shared" si="26"/>
        <v>2993942.55</v>
      </c>
      <c r="S32" s="13">
        <f t="shared" si="26"/>
        <v>11166911.960000001</v>
      </c>
      <c r="T32" s="78">
        <f t="shared" si="26"/>
        <v>14160854.510000002</v>
      </c>
      <c r="U32" s="77">
        <f t="shared" si="26"/>
        <v>45858.860000000335</v>
      </c>
      <c r="V32" s="13">
        <f t="shared" si="26"/>
        <v>5676549.0399999991</v>
      </c>
      <c r="W32" s="78">
        <f t="shared" si="26"/>
        <v>5722407.8999999994</v>
      </c>
    </row>
    <row r="33" spans="1:23" ht="49.5" customHeight="1">
      <c r="A33" s="1"/>
      <c r="B33" s="218"/>
      <c r="C33" s="223"/>
      <c r="D33" s="7">
        <v>1000</v>
      </c>
      <c r="E33" s="79" t="s">
        <v>17</v>
      </c>
      <c r="F33" s="80">
        <v>0</v>
      </c>
      <c r="G33" s="9">
        <v>16843461</v>
      </c>
      <c r="H33" s="81">
        <f t="shared" ref="H33:H38" si="27">+G33+F33</f>
        <v>16843461</v>
      </c>
      <c r="I33" s="80">
        <v>0</v>
      </c>
      <c r="J33" s="9">
        <v>0</v>
      </c>
      <c r="K33" s="81">
        <f t="shared" ref="K33:K38" si="28">+J33+I33</f>
        <v>0</v>
      </c>
      <c r="L33" s="80">
        <v>0</v>
      </c>
      <c r="M33" s="9">
        <v>0</v>
      </c>
      <c r="N33" s="81">
        <f t="shared" ref="N33:N38" si="29">+M33+L33</f>
        <v>0</v>
      </c>
      <c r="O33" s="80">
        <v>0</v>
      </c>
      <c r="P33" s="9">
        <v>0</v>
      </c>
      <c r="Q33" s="81">
        <f t="shared" ref="Q33:Q38" si="30">+P33+O33</f>
        <v>0</v>
      </c>
      <c r="R33" s="80">
        <v>0</v>
      </c>
      <c r="S33" s="9">
        <v>11166911.960000001</v>
      </c>
      <c r="T33" s="81">
        <f t="shared" ref="T33:T38" si="31">+S33+R33</f>
        <v>11166911.960000001</v>
      </c>
      <c r="U33" s="80">
        <f t="shared" ref="U33:V38" si="32">+F33-I33-L33-O33-R33</f>
        <v>0</v>
      </c>
      <c r="V33" s="9">
        <f t="shared" si="32"/>
        <v>5676549.0399999991</v>
      </c>
      <c r="W33" s="81">
        <f t="shared" ref="W33:W38" si="33">+U33+V33</f>
        <v>5676549.0399999991</v>
      </c>
    </row>
    <row r="34" spans="1:23" ht="49.5" customHeight="1">
      <c r="A34" s="1"/>
      <c r="B34" s="218"/>
      <c r="C34" s="223"/>
      <c r="D34" s="7">
        <v>2000</v>
      </c>
      <c r="E34" s="79" t="s">
        <v>18</v>
      </c>
      <c r="F34" s="80">
        <v>3039801.41</v>
      </c>
      <c r="G34" s="9">
        <v>0</v>
      </c>
      <c r="H34" s="81">
        <f t="shared" si="27"/>
        <v>3039801.41</v>
      </c>
      <c r="I34" s="80">
        <v>0</v>
      </c>
      <c r="J34" s="9">
        <v>0</v>
      </c>
      <c r="K34" s="81">
        <f t="shared" si="28"/>
        <v>0</v>
      </c>
      <c r="L34" s="80">
        <v>0</v>
      </c>
      <c r="M34" s="9">
        <v>0</v>
      </c>
      <c r="N34" s="81">
        <f t="shared" si="29"/>
        <v>0</v>
      </c>
      <c r="O34" s="80">
        <v>0</v>
      </c>
      <c r="P34" s="9">
        <v>0</v>
      </c>
      <c r="Q34" s="81">
        <f t="shared" si="30"/>
        <v>0</v>
      </c>
      <c r="R34" s="80">
        <v>2993942.55</v>
      </c>
      <c r="S34" s="9">
        <v>0</v>
      </c>
      <c r="T34" s="81">
        <f t="shared" si="31"/>
        <v>2993942.55</v>
      </c>
      <c r="U34" s="80">
        <f t="shared" si="32"/>
        <v>45858.860000000335</v>
      </c>
      <c r="V34" s="9">
        <f t="shared" si="32"/>
        <v>0</v>
      </c>
      <c r="W34" s="81">
        <f t="shared" si="33"/>
        <v>45858.860000000335</v>
      </c>
    </row>
    <row r="35" spans="1:23" ht="49.5" customHeight="1">
      <c r="A35" s="1"/>
      <c r="B35" s="218"/>
      <c r="C35" s="223"/>
      <c r="D35" s="7">
        <v>3000</v>
      </c>
      <c r="E35" s="79" t="s">
        <v>19</v>
      </c>
      <c r="F35" s="80">
        <v>0</v>
      </c>
      <c r="G35" s="9">
        <v>0</v>
      </c>
      <c r="H35" s="81">
        <f t="shared" si="27"/>
        <v>0</v>
      </c>
      <c r="I35" s="80">
        <v>0</v>
      </c>
      <c r="J35" s="9">
        <v>0</v>
      </c>
      <c r="K35" s="81">
        <f t="shared" si="28"/>
        <v>0</v>
      </c>
      <c r="L35" s="80">
        <v>0</v>
      </c>
      <c r="M35" s="9">
        <v>0</v>
      </c>
      <c r="N35" s="81">
        <f t="shared" si="29"/>
        <v>0</v>
      </c>
      <c r="O35" s="80">
        <v>0</v>
      </c>
      <c r="P35" s="9">
        <v>0</v>
      </c>
      <c r="Q35" s="81">
        <f t="shared" si="30"/>
        <v>0</v>
      </c>
      <c r="R35" s="80">
        <v>0</v>
      </c>
      <c r="S35" s="9">
        <v>0</v>
      </c>
      <c r="T35" s="81">
        <f t="shared" si="31"/>
        <v>0</v>
      </c>
      <c r="U35" s="80">
        <f t="shared" si="32"/>
        <v>0</v>
      </c>
      <c r="V35" s="9">
        <f t="shared" si="32"/>
        <v>0</v>
      </c>
      <c r="W35" s="81">
        <f t="shared" si="33"/>
        <v>0</v>
      </c>
    </row>
    <row r="36" spans="1:23" ht="49.5" customHeight="1">
      <c r="A36" s="1"/>
      <c r="B36" s="218"/>
      <c r="C36" s="223"/>
      <c r="D36" s="7">
        <v>4000</v>
      </c>
      <c r="E36" s="79" t="s">
        <v>20</v>
      </c>
      <c r="F36" s="80">
        <v>0</v>
      </c>
      <c r="G36" s="9">
        <v>0</v>
      </c>
      <c r="H36" s="81">
        <f t="shared" si="27"/>
        <v>0</v>
      </c>
      <c r="I36" s="80">
        <v>0</v>
      </c>
      <c r="J36" s="9">
        <v>0</v>
      </c>
      <c r="K36" s="81">
        <f t="shared" si="28"/>
        <v>0</v>
      </c>
      <c r="L36" s="80">
        <v>0</v>
      </c>
      <c r="M36" s="9">
        <v>0</v>
      </c>
      <c r="N36" s="81">
        <f t="shared" si="29"/>
        <v>0</v>
      </c>
      <c r="O36" s="80">
        <v>0</v>
      </c>
      <c r="P36" s="9">
        <v>0</v>
      </c>
      <c r="Q36" s="81">
        <f t="shared" si="30"/>
        <v>0</v>
      </c>
      <c r="R36" s="80">
        <v>0</v>
      </c>
      <c r="S36" s="9">
        <v>0</v>
      </c>
      <c r="T36" s="81">
        <f t="shared" si="31"/>
        <v>0</v>
      </c>
      <c r="U36" s="80">
        <f t="shared" si="32"/>
        <v>0</v>
      </c>
      <c r="V36" s="9">
        <f t="shared" si="32"/>
        <v>0</v>
      </c>
      <c r="W36" s="81">
        <f t="shared" si="33"/>
        <v>0</v>
      </c>
    </row>
    <row r="37" spans="1:23" ht="49.5" customHeight="1">
      <c r="A37" s="1"/>
      <c r="B37" s="218"/>
      <c r="C37" s="223"/>
      <c r="D37" s="7">
        <v>5000</v>
      </c>
      <c r="E37" s="79" t="s">
        <v>21</v>
      </c>
      <c r="F37" s="80">
        <v>0</v>
      </c>
      <c r="G37" s="9">
        <v>0</v>
      </c>
      <c r="H37" s="81">
        <f t="shared" si="27"/>
        <v>0</v>
      </c>
      <c r="I37" s="80">
        <v>0</v>
      </c>
      <c r="J37" s="9">
        <v>0</v>
      </c>
      <c r="K37" s="81">
        <f t="shared" si="28"/>
        <v>0</v>
      </c>
      <c r="L37" s="80">
        <v>0</v>
      </c>
      <c r="M37" s="9">
        <v>0</v>
      </c>
      <c r="N37" s="81">
        <f t="shared" si="29"/>
        <v>0</v>
      </c>
      <c r="O37" s="80">
        <v>0</v>
      </c>
      <c r="P37" s="9">
        <v>0</v>
      </c>
      <c r="Q37" s="81">
        <f t="shared" si="30"/>
        <v>0</v>
      </c>
      <c r="R37" s="80">
        <v>0</v>
      </c>
      <c r="S37" s="9">
        <v>0</v>
      </c>
      <c r="T37" s="81">
        <f t="shared" si="31"/>
        <v>0</v>
      </c>
      <c r="U37" s="80">
        <f t="shared" si="32"/>
        <v>0</v>
      </c>
      <c r="V37" s="9">
        <f t="shared" si="32"/>
        <v>0</v>
      </c>
      <c r="W37" s="81">
        <f t="shared" si="33"/>
        <v>0</v>
      </c>
    </row>
    <row r="38" spans="1:23" ht="49.5" customHeight="1">
      <c r="A38" s="1"/>
      <c r="B38" s="219"/>
      <c r="C38" s="224"/>
      <c r="D38" s="7">
        <v>6000</v>
      </c>
      <c r="E38" s="79" t="s">
        <v>22</v>
      </c>
      <c r="F38" s="80">
        <v>0</v>
      </c>
      <c r="G38" s="9">
        <v>0</v>
      </c>
      <c r="H38" s="81">
        <f t="shared" si="27"/>
        <v>0</v>
      </c>
      <c r="I38" s="80">
        <v>0</v>
      </c>
      <c r="J38" s="9">
        <v>0</v>
      </c>
      <c r="K38" s="81">
        <f t="shared" si="28"/>
        <v>0</v>
      </c>
      <c r="L38" s="80">
        <v>0</v>
      </c>
      <c r="M38" s="9">
        <v>0</v>
      </c>
      <c r="N38" s="81">
        <f t="shared" si="29"/>
        <v>0</v>
      </c>
      <c r="O38" s="80">
        <v>0</v>
      </c>
      <c r="P38" s="9">
        <v>0</v>
      </c>
      <c r="Q38" s="81">
        <f t="shared" si="30"/>
        <v>0</v>
      </c>
      <c r="R38" s="80">
        <v>0</v>
      </c>
      <c r="S38" s="9">
        <v>0</v>
      </c>
      <c r="T38" s="81">
        <f t="shared" si="31"/>
        <v>0</v>
      </c>
      <c r="U38" s="80">
        <f t="shared" si="32"/>
        <v>0</v>
      </c>
      <c r="V38" s="9">
        <f t="shared" si="32"/>
        <v>0</v>
      </c>
      <c r="W38" s="81">
        <f t="shared" si="33"/>
        <v>0</v>
      </c>
    </row>
    <row r="39" spans="1:23" ht="64.5" customHeight="1">
      <c r="A39" s="1"/>
      <c r="B39" s="232">
        <v>3</v>
      </c>
      <c r="C39" s="233" t="s">
        <v>55</v>
      </c>
      <c r="D39" s="234"/>
      <c r="E39" s="234"/>
      <c r="F39" s="74">
        <f>+F40+F47+F54</f>
        <v>147305855.61000001</v>
      </c>
      <c r="G39" s="75">
        <f t="shared" ref="G39:W39" si="34">+G40+G47+G54</f>
        <v>10830352.359999999</v>
      </c>
      <c r="H39" s="76">
        <f t="shared" si="34"/>
        <v>158136207.97</v>
      </c>
      <c r="I39" s="74">
        <f t="shared" si="34"/>
        <v>0</v>
      </c>
      <c r="J39" s="75">
        <f t="shared" si="34"/>
        <v>0</v>
      </c>
      <c r="K39" s="76">
        <f t="shared" si="34"/>
        <v>0</v>
      </c>
      <c r="L39" s="74">
        <f t="shared" si="34"/>
        <v>0</v>
      </c>
      <c r="M39" s="75">
        <f t="shared" si="34"/>
        <v>0</v>
      </c>
      <c r="N39" s="76">
        <f t="shared" si="34"/>
        <v>0</v>
      </c>
      <c r="O39" s="74">
        <f t="shared" si="34"/>
        <v>0</v>
      </c>
      <c r="P39" s="75">
        <f t="shared" si="34"/>
        <v>0</v>
      </c>
      <c r="Q39" s="76">
        <f t="shared" si="34"/>
        <v>0</v>
      </c>
      <c r="R39" s="74">
        <f t="shared" si="34"/>
        <v>143818360.25999999</v>
      </c>
      <c r="S39" s="75">
        <f t="shared" si="34"/>
        <v>8965814.9000000004</v>
      </c>
      <c r="T39" s="76">
        <f t="shared" si="34"/>
        <v>152784175.16</v>
      </c>
      <c r="U39" s="74">
        <f t="shared" si="34"/>
        <v>3487495.3500000127</v>
      </c>
      <c r="V39" s="75">
        <f t="shared" si="34"/>
        <v>1864537.4600000004</v>
      </c>
      <c r="W39" s="76">
        <f t="shared" si="34"/>
        <v>5352032.8100000136</v>
      </c>
    </row>
    <row r="40" spans="1:23" ht="64.5" customHeight="1">
      <c r="A40" s="1"/>
      <c r="B40" s="218"/>
      <c r="C40" s="235">
        <v>1</v>
      </c>
      <c r="D40" s="242" t="s">
        <v>56</v>
      </c>
      <c r="E40" s="243"/>
      <c r="F40" s="77">
        <f>SUM(F41:F46)</f>
        <v>26449998.579999998</v>
      </c>
      <c r="G40" s="13">
        <f t="shared" ref="G40:W40" si="35">SUM(G41:G46)</f>
        <v>50000</v>
      </c>
      <c r="H40" s="78">
        <f t="shared" si="35"/>
        <v>26499998.579999998</v>
      </c>
      <c r="I40" s="77">
        <f t="shared" si="35"/>
        <v>0</v>
      </c>
      <c r="J40" s="13">
        <f t="shared" si="35"/>
        <v>0</v>
      </c>
      <c r="K40" s="78">
        <f t="shared" si="35"/>
        <v>0</v>
      </c>
      <c r="L40" s="77">
        <f t="shared" si="35"/>
        <v>0</v>
      </c>
      <c r="M40" s="13">
        <f t="shared" si="35"/>
        <v>0</v>
      </c>
      <c r="N40" s="78">
        <f t="shared" si="35"/>
        <v>0</v>
      </c>
      <c r="O40" s="77">
        <f t="shared" si="35"/>
        <v>0</v>
      </c>
      <c r="P40" s="13">
        <f t="shared" si="35"/>
        <v>0</v>
      </c>
      <c r="Q40" s="78">
        <f t="shared" si="35"/>
        <v>0</v>
      </c>
      <c r="R40" s="77">
        <f t="shared" si="35"/>
        <v>26389672.130000003</v>
      </c>
      <c r="S40" s="13">
        <f t="shared" si="35"/>
        <v>46585.599999999999</v>
      </c>
      <c r="T40" s="78">
        <f t="shared" si="35"/>
        <v>26436257.73</v>
      </c>
      <c r="U40" s="77">
        <f t="shared" si="35"/>
        <v>60326.449999999255</v>
      </c>
      <c r="V40" s="13">
        <f t="shared" si="35"/>
        <v>3414.4000000000015</v>
      </c>
      <c r="W40" s="78">
        <f t="shared" si="35"/>
        <v>63740.849999999256</v>
      </c>
    </row>
    <row r="41" spans="1:23" ht="49.5" customHeight="1">
      <c r="A41" s="1"/>
      <c r="B41" s="218"/>
      <c r="C41" s="223"/>
      <c r="D41" s="82">
        <v>1000</v>
      </c>
      <c r="E41" s="79" t="s">
        <v>17</v>
      </c>
      <c r="F41" s="80">
        <v>0</v>
      </c>
      <c r="G41" s="9">
        <v>0</v>
      </c>
      <c r="H41" s="81">
        <f t="shared" ref="H41:H46" si="36">+G41+F41</f>
        <v>0</v>
      </c>
      <c r="I41" s="80">
        <v>0</v>
      </c>
      <c r="J41" s="9">
        <v>0</v>
      </c>
      <c r="K41" s="81">
        <f t="shared" ref="K41:K46" si="37">+J41+I41</f>
        <v>0</v>
      </c>
      <c r="L41" s="80">
        <v>0</v>
      </c>
      <c r="M41" s="9">
        <v>0</v>
      </c>
      <c r="N41" s="81">
        <f t="shared" ref="N41:N46" si="38">+M41+L41</f>
        <v>0</v>
      </c>
      <c r="O41" s="80">
        <v>0</v>
      </c>
      <c r="P41" s="9">
        <v>0</v>
      </c>
      <c r="Q41" s="81">
        <f t="shared" ref="Q41:Q46" si="39">+P41+O41</f>
        <v>0</v>
      </c>
      <c r="R41" s="80">
        <v>0</v>
      </c>
      <c r="S41" s="9">
        <v>0</v>
      </c>
      <c r="T41" s="81">
        <f t="shared" ref="T41:T46" si="40">+S41+R41</f>
        <v>0</v>
      </c>
      <c r="U41" s="80">
        <f t="shared" ref="U41:V46" si="41">+F41-I41-L41-O41-R41</f>
        <v>0</v>
      </c>
      <c r="V41" s="9">
        <f t="shared" si="41"/>
        <v>0</v>
      </c>
      <c r="W41" s="81">
        <f t="shared" ref="W41:W46" si="42">+U41+V41</f>
        <v>0</v>
      </c>
    </row>
    <row r="42" spans="1:23" ht="49.5" customHeight="1">
      <c r="A42" s="1"/>
      <c r="B42" s="218"/>
      <c r="C42" s="223"/>
      <c r="D42" s="82">
        <v>2000</v>
      </c>
      <c r="E42" s="79" t="s">
        <v>18</v>
      </c>
      <c r="F42" s="80">
        <v>0</v>
      </c>
      <c r="G42" s="9">
        <v>0</v>
      </c>
      <c r="H42" s="81">
        <f t="shared" si="36"/>
        <v>0</v>
      </c>
      <c r="I42" s="80">
        <v>0</v>
      </c>
      <c r="J42" s="9">
        <v>0</v>
      </c>
      <c r="K42" s="81">
        <f t="shared" si="37"/>
        <v>0</v>
      </c>
      <c r="L42" s="80">
        <v>0</v>
      </c>
      <c r="M42" s="9">
        <v>0</v>
      </c>
      <c r="N42" s="81">
        <f t="shared" si="38"/>
        <v>0</v>
      </c>
      <c r="O42" s="80">
        <v>0</v>
      </c>
      <c r="P42" s="9">
        <v>0</v>
      </c>
      <c r="Q42" s="81">
        <f t="shared" si="39"/>
        <v>0</v>
      </c>
      <c r="R42" s="80">
        <v>0</v>
      </c>
      <c r="S42" s="9">
        <v>0</v>
      </c>
      <c r="T42" s="81">
        <f t="shared" si="40"/>
        <v>0</v>
      </c>
      <c r="U42" s="80">
        <f t="shared" si="41"/>
        <v>0</v>
      </c>
      <c r="V42" s="9">
        <f t="shared" si="41"/>
        <v>0</v>
      </c>
      <c r="W42" s="81">
        <f t="shared" si="42"/>
        <v>0</v>
      </c>
    </row>
    <row r="43" spans="1:23" ht="49.5" customHeight="1">
      <c r="A43" s="1"/>
      <c r="B43" s="218"/>
      <c r="C43" s="223"/>
      <c r="D43" s="82">
        <v>3000</v>
      </c>
      <c r="E43" s="79" t="s">
        <v>19</v>
      </c>
      <c r="F43" s="80">
        <v>17000000</v>
      </c>
      <c r="G43" s="9">
        <v>0</v>
      </c>
      <c r="H43" s="81">
        <f t="shared" si="36"/>
        <v>17000000</v>
      </c>
      <c r="I43" s="80">
        <v>0</v>
      </c>
      <c r="J43" s="9">
        <v>0</v>
      </c>
      <c r="K43" s="81">
        <f t="shared" si="37"/>
        <v>0</v>
      </c>
      <c r="L43" s="80">
        <v>0</v>
      </c>
      <c r="M43" s="9">
        <v>0</v>
      </c>
      <c r="N43" s="81">
        <f t="shared" si="38"/>
        <v>0</v>
      </c>
      <c r="O43" s="80">
        <v>0</v>
      </c>
      <c r="P43" s="9">
        <v>0</v>
      </c>
      <c r="Q43" s="81">
        <f t="shared" si="39"/>
        <v>0</v>
      </c>
      <c r="R43" s="80">
        <v>16939673.550000001</v>
      </c>
      <c r="S43" s="9">
        <v>0</v>
      </c>
      <c r="T43" s="81">
        <f t="shared" si="40"/>
        <v>16939673.550000001</v>
      </c>
      <c r="U43" s="80">
        <f t="shared" si="41"/>
        <v>60326.449999999255</v>
      </c>
      <c r="V43" s="9">
        <f t="shared" si="41"/>
        <v>0</v>
      </c>
      <c r="W43" s="81">
        <f t="shared" si="42"/>
        <v>60326.449999999255</v>
      </c>
    </row>
    <row r="44" spans="1:23" ht="54.95" customHeight="1">
      <c r="A44" s="1"/>
      <c r="B44" s="218"/>
      <c r="C44" s="223"/>
      <c r="D44" s="82">
        <v>4000</v>
      </c>
      <c r="E44" s="79" t="s">
        <v>20</v>
      </c>
      <c r="F44" s="80">
        <v>0</v>
      </c>
      <c r="G44" s="9">
        <v>0</v>
      </c>
      <c r="H44" s="81">
        <f t="shared" si="36"/>
        <v>0</v>
      </c>
      <c r="I44" s="80">
        <v>0</v>
      </c>
      <c r="J44" s="9">
        <v>0</v>
      </c>
      <c r="K44" s="81">
        <f t="shared" si="37"/>
        <v>0</v>
      </c>
      <c r="L44" s="80">
        <v>0</v>
      </c>
      <c r="M44" s="9">
        <v>0</v>
      </c>
      <c r="N44" s="81">
        <f t="shared" si="38"/>
        <v>0</v>
      </c>
      <c r="O44" s="80">
        <v>0</v>
      </c>
      <c r="P44" s="9">
        <v>0</v>
      </c>
      <c r="Q44" s="81">
        <f t="shared" si="39"/>
        <v>0</v>
      </c>
      <c r="R44" s="80">
        <v>0</v>
      </c>
      <c r="S44" s="9">
        <v>0</v>
      </c>
      <c r="T44" s="81">
        <f t="shared" si="40"/>
        <v>0</v>
      </c>
      <c r="U44" s="80">
        <f t="shared" si="41"/>
        <v>0</v>
      </c>
      <c r="V44" s="9">
        <f t="shared" si="41"/>
        <v>0</v>
      </c>
      <c r="W44" s="81">
        <f t="shared" si="42"/>
        <v>0</v>
      </c>
    </row>
    <row r="45" spans="1:23" ht="49.5" customHeight="1">
      <c r="A45" s="1"/>
      <c r="B45" s="218"/>
      <c r="C45" s="223"/>
      <c r="D45" s="82">
        <v>5000</v>
      </c>
      <c r="E45" s="79" t="s">
        <v>21</v>
      </c>
      <c r="F45" s="80">
        <v>9449998.5800000001</v>
      </c>
      <c r="G45" s="9">
        <v>50000</v>
      </c>
      <c r="H45" s="81">
        <f t="shared" si="36"/>
        <v>9499998.5800000001</v>
      </c>
      <c r="I45" s="80">
        <v>0</v>
      </c>
      <c r="J45" s="9">
        <v>0</v>
      </c>
      <c r="K45" s="81">
        <f t="shared" si="37"/>
        <v>0</v>
      </c>
      <c r="L45" s="80">
        <v>0</v>
      </c>
      <c r="M45" s="9">
        <v>0</v>
      </c>
      <c r="N45" s="81">
        <f t="shared" si="38"/>
        <v>0</v>
      </c>
      <c r="O45" s="80">
        <v>0</v>
      </c>
      <c r="P45" s="9">
        <v>0</v>
      </c>
      <c r="Q45" s="81">
        <f t="shared" si="39"/>
        <v>0</v>
      </c>
      <c r="R45" s="80">
        <v>9449998.5800000001</v>
      </c>
      <c r="S45" s="9">
        <v>46585.599999999999</v>
      </c>
      <c r="T45" s="81">
        <f t="shared" si="40"/>
        <v>9496584.1799999997</v>
      </c>
      <c r="U45" s="80">
        <f t="shared" si="41"/>
        <v>0</v>
      </c>
      <c r="V45" s="9">
        <f t="shared" si="41"/>
        <v>3414.4000000000015</v>
      </c>
      <c r="W45" s="81">
        <f t="shared" si="42"/>
        <v>3414.4000000000015</v>
      </c>
    </row>
    <row r="46" spans="1:23" ht="49.5" customHeight="1">
      <c r="A46" s="1"/>
      <c r="B46" s="218"/>
      <c r="C46" s="224"/>
      <c r="D46" s="82">
        <v>6000</v>
      </c>
      <c r="E46" s="79" t="s">
        <v>22</v>
      </c>
      <c r="F46" s="80">
        <v>0</v>
      </c>
      <c r="G46" s="9">
        <v>0</v>
      </c>
      <c r="H46" s="81">
        <f t="shared" si="36"/>
        <v>0</v>
      </c>
      <c r="I46" s="80">
        <v>0</v>
      </c>
      <c r="J46" s="9">
        <v>0</v>
      </c>
      <c r="K46" s="81">
        <f t="shared" si="37"/>
        <v>0</v>
      </c>
      <c r="L46" s="80">
        <v>0</v>
      </c>
      <c r="M46" s="9">
        <v>0</v>
      </c>
      <c r="N46" s="81">
        <f t="shared" si="38"/>
        <v>0</v>
      </c>
      <c r="O46" s="80">
        <v>0</v>
      </c>
      <c r="P46" s="9">
        <v>0</v>
      </c>
      <c r="Q46" s="81">
        <f t="shared" si="39"/>
        <v>0</v>
      </c>
      <c r="R46" s="80">
        <v>0</v>
      </c>
      <c r="S46" s="9">
        <v>0</v>
      </c>
      <c r="T46" s="81">
        <f t="shared" si="40"/>
        <v>0</v>
      </c>
      <c r="U46" s="80">
        <f t="shared" si="41"/>
        <v>0</v>
      </c>
      <c r="V46" s="9">
        <f t="shared" si="41"/>
        <v>0</v>
      </c>
      <c r="W46" s="81">
        <f t="shared" si="42"/>
        <v>0</v>
      </c>
    </row>
    <row r="47" spans="1:23" ht="49.5" customHeight="1">
      <c r="A47" s="1"/>
      <c r="B47" s="218"/>
      <c r="C47" s="235">
        <v>2</v>
      </c>
      <c r="D47" s="242" t="s">
        <v>57</v>
      </c>
      <c r="E47" s="243"/>
      <c r="F47" s="77">
        <f>SUM(F48:F53)</f>
        <v>19553698.93</v>
      </c>
      <c r="G47" s="13">
        <f t="shared" ref="G47:W47" si="43">SUM(G48:G53)</f>
        <v>4100000</v>
      </c>
      <c r="H47" s="78">
        <f>SUM(H48:H53)</f>
        <v>23653698.93</v>
      </c>
      <c r="I47" s="77">
        <f t="shared" si="43"/>
        <v>0</v>
      </c>
      <c r="J47" s="13">
        <f t="shared" si="43"/>
        <v>0</v>
      </c>
      <c r="K47" s="78">
        <f t="shared" si="43"/>
        <v>0</v>
      </c>
      <c r="L47" s="77">
        <f t="shared" si="43"/>
        <v>0</v>
      </c>
      <c r="M47" s="13">
        <f t="shared" si="43"/>
        <v>0</v>
      </c>
      <c r="N47" s="78">
        <f t="shared" si="43"/>
        <v>0</v>
      </c>
      <c r="O47" s="77">
        <f t="shared" si="43"/>
        <v>0</v>
      </c>
      <c r="P47" s="13">
        <f t="shared" si="43"/>
        <v>0</v>
      </c>
      <c r="Q47" s="78">
        <f t="shared" si="43"/>
        <v>0</v>
      </c>
      <c r="R47" s="77">
        <f t="shared" si="43"/>
        <v>19553698.829999998</v>
      </c>
      <c r="S47" s="13">
        <f t="shared" si="43"/>
        <v>4100000</v>
      </c>
      <c r="T47" s="78">
        <f t="shared" si="43"/>
        <v>23653698.829999998</v>
      </c>
      <c r="U47" s="77">
        <f t="shared" si="43"/>
        <v>0.10000000149011612</v>
      </c>
      <c r="V47" s="13">
        <f t="shared" si="43"/>
        <v>0</v>
      </c>
      <c r="W47" s="78">
        <f t="shared" si="43"/>
        <v>0.10000000149011612</v>
      </c>
    </row>
    <row r="48" spans="1:23" ht="49.5" customHeight="1">
      <c r="A48" s="1"/>
      <c r="B48" s="218"/>
      <c r="C48" s="223"/>
      <c r="D48" s="82">
        <v>1000</v>
      </c>
      <c r="E48" s="79" t="s">
        <v>17</v>
      </c>
      <c r="F48" s="80">
        <v>0</v>
      </c>
      <c r="G48" s="9">
        <v>0</v>
      </c>
      <c r="H48" s="81">
        <f t="shared" ref="H48:H53" si="44">+G48+F48</f>
        <v>0</v>
      </c>
      <c r="I48" s="80">
        <v>0</v>
      </c>
      <c r="J48" s="9">
        <v>0</v>
      </c>
      <c r="K48" s="81">
        <f t="shared" ref="K48:K53" si="45">+J48+I48</f>
        <v>0</v>
      </c>
      <c r="L48" s="80">
        <v>0</v>
      </c>
      <c r="M48" s="9">
        <v>0</v>
      </c>
      <c r="N48" s="81">
        <f t="shared" ref="N48:N53" si="46">+M48+L48</f>
        <v>0</v>
      </c>
      <c r="O48" s="80">
        <v>0</v>
      </c>
      <c r="P48" s="9">
        <v>0</v>
      </c>
      <c r="Q48" s="81">
        <f t="shared" ref="Q48:Q53" si="47">+P48+O48</f>
        <v>0</v>
      </c>
      <c r="R48" s="80">
        <v>0</v>
      </c>
      <c r="S48" s="9">
        <v>0</v>
      </c>
      <c r="T48" s="81">
        <f t="shared" ref="T48:T53" si="48">+S48+R48</f>
        <v>0</v>
      </c>
      <c r="U48" s="80">
        <f t="shared" ref="U48:V53" si="49">+F48-I48-L48-O48-R48</f>
        <v>0</v>
      </c>
      <c r="V48" s="9">
        <f t="shared" si="49"/>
        <v>0</v>
      </c>
      <c r="W48" s="81">
        <f t="shared" ref="W48:W53" si="50">+U48+V48</f>
        <v>0</v>
      </c>
    </row>
    <row r="49" spans="1:23" ht="49.5" customHeight="1">
      <c r="A49" s="1"/>
      <c r="B49" s="218"/>
      <c r="C49" s="223"/>
      <c r="D49" s="82">
        <v>2000</v>
      </c>
      <c r="E49" s="79" t="s">
        <v>18</v>
      </c>
      <c r="F49" s="80">
        <v>0</v>
      </c>
      <c r="G49" s="9">
        <v>0</v>
      </c>
      <c r="H49" s="81">
        <f t="shared" si="44"/>
        <v>0</v>
      </c>
      <c r="I49" s="80">
        <v>0</v>
      </c>
      <c r="J49" s="9">
        <v>0</v>
      </c>
      <c r="K49" s="81">
        <f t="shared" si="45"/>
        <v>0</v>
      </c>
      <c r="L49" s="80">
        <v>0</v>
      </c>
      <c r="M49" s="9">
        <v>0</v>
      </c>
      <c r="N49" s="81">
        <f t="shared" si="46"/>
        <v>0</v>
      </c>
      <c r="O49" s="80">
        <v>0</v>
      </c>
      <c r="P49" s="9">
        <v>0</v>
      </c>
      <c r="Q49" s="81">
        <f t="shared" si="47"/>
        <v>0</v>
      </c>
      <c r="R49" s="80">
        <v>0</v>
      </c>
      <c r="S49" s="9">
        <v>0</v>
      </c>
      <c r="T49" s="81">
        <f t="shared" si="48"/>
        <v>0</v>
      </c>
      <c r="U49" s="80">
        <f t="shared" si="49"/>
        <v>0</v>
      </c>
      <c r="V49" s="9">
        <f t="shared" si="49"/>
        <v>0</v>
      </c>
      <c r="W49" s="81">
        <f t="shared" si="50"/>
        <v>0</v>
      </c>
    </row>
    <row r="50" spans="1:23" ht="49.5" customHeight="1">
      <c r="A50" s="1"/>
      <c r="B50" s="218"/>
      <c r="C50" s="223"/>
      <c r="D50" s="82">
        <v>3000</v>
      </c>
      <c r="E50" s="79" t="s">
        <v>19</v>
      </c>
      <c r="F50" s="80">
        <v>19553698.93</v>
      </c>
      <c r="G50" s="9">
        <v>4100000</v>
      </c>
      <c r="H50" s="81">
        <f>+G50+F50</f>
        <v>23653698.93</v>
      </c>
      <c r="I50" s="80">
        <v>0</v>
      </c>
      <c r="J50" s="9">
        <v>0</v>
      </c>
      <c r="K50" s="81">
        <f t="shared" si="45"/>
        <v>0</v>
      </c>
      <c r="L50" s="80">
        <v>0</v>
      </c>
      <c r="M50" s="9">
        <v>0</v>
      </c>
      <c r="N50" s="81">
        <f t="shared" si="46"/>
        <v>0</v>
      </c>
      <c r="O50" s="80">
        <v>0</v>
      </c>
      <c r="P50" s="9">
        <v>0</v>
      </c>
      <c r="Q50" s="81">
        <f t="shared" si="47"/>
        <v>0</v>
      </c>
      <c r="R50" s="80">
        <v>19553698.829999998</v>
      </c>
      <c r="S50" s="9">
        <v>4100000</v>
      </c>
      <c r="T50" s="81">
        <f t="shared" si="48"/>
        <v>23653698.829999998</v>
      </c>
      <c r="U50" s="80">
        <f t="shared" si="49"/>
        <v>0.10000000149011612</v>
      </c>
      <c r="V50" s="9">
        <f t="shared" si="49"/>
        <v>0</v>
      </c>
      <c r="W50" s="81">
        <f t="shared" si="50"/>
        <v>0.10000000149011612</v>
      </c>
    </row>
    <row r="51" spans="1:23" ht="49.5" customHeight="1">
      <c r="A51" s="1"/>
      <c r="B51" s="218"/>
      <c r="C51" s="223"/>
      <c r="D51" s="82">
        <v>4000</v>
      </c>
      <c r="E51" s="79" t="s">
        <v>20</v>
      </c>
      <c r="F51" s="80">
        <v>0</v>
      </c>
      <c r="G51" s="9">
        <v>0</v>
      </c>
      <c r="H51" s="81">
        <f t="shared" si="44"/>
        <v>0</v>
      </c>
      <c r="I51" s="80">
        <v>0</v>
      </c>
      <c r="J51" s="9">
        <v>0</v>
      </c>
      <c r="K51" s="81">
        <f t="shared" si="45"/>
        <v>0</v>
      </c>
      <c r="L51" s="80">
        <v>0</v>
      </c>
      <c r="M51" s="9">
        <v>0</v>
      </c>
      <c r="N51" s="81">
        <f t="shared" si="46"/>
        <v>0</v>
      </c>
      <c r="O51" s="80">
        <v>0</v>
      </c>
      <c r="P51" s="9">
        <v>0</v>
      </c>
      <c r="Q51" s="81">
        <f t="shared" si="47"/>
        <v>0</v>
      </c>
      <c r="R51" s="80">
        <v>0</v>
      </c>
      <c r="S51" s="9">
        <v>0</v>
      </c>
      <c r="T51" s="81">
        <f t="shared" si="48"/>
        <v>0</v>
      </c>
      <c r="U51" s="80">
        <f t="shared" si="49"/>
        <v>0</v>
      </c>
      <c r="V51" s="9">
        <f t="shared" si="49"/>
        <v>0</v>
      </c>
      <c r="W51" s="81">
        <f t="shared" si="50"/>
        <v>0</v>
      </c>
    </row>
    <row r="52" spans="1:23" ht="49.5" customHeight="1">
      <c r="A52" s="1"/>
      <c r="B52" s="218"/>
      <c r="C52" s="223"/>
      <c r="D52" s="82">
        <v>5000</v>
      </c>
      <c r="E52" s="79" t="s">
        <v>21</v>
      </c>
      <c r="F52" s="80">
        <v>0</v>
      </c>
      <c r="G52" s="9">
        <v>0</v>
      </c>
      <c r="H52" s="81">
        <f t="shared" si="44"/>
        <v>0</v>
      </c>
      <c r="I52" s="80">
        <v>0</v>
      </c>
      <c r="J52" s="9">
        <v>0</v>
      </c>
      <c r="K52" s="81">
        <f t="shared" si="45"/>
        <v>0</v>
      </c>
      <c r="L52" s="80">
        <v>0</v>
      </c>
      <c r="M52" s="9">
        <v>0</v>
      </c>
      <c r="N52" s="81">
        <f t="shared" si="46"/>
        <v>0</v>
      </c>
      <c r="O52" s="80">
        <v>0</v>
      </c>
      <c r="P52" s="9">
        <v>0</v>
      </c>
      <c r="Q52" s="81">
        <f t="shared" si="47"/>
        <v>0</v>
      </c>
      <c r="R52" s="80">
        <v>0</v>
      </c>
      <c r="S52" s="9">
        <v>0</v>
      </c>
      <c r="T52" s="81">
        <f t="shared" si="48"/>
        <v>0</v>
      </c>
      <c r="U52" s="80">
        <f t="shared" si="49"/>
        <v>0</v>
      </c>
      <c r="V52" s="9">
        <f t="shared" si="49"/>
        <v>0</v>
      </c>
      <c r="W52" s="81">
        <f t="shared" si="50"/>
        <v>0</v>
      </c>
    </row>
    <row r="53" spans="1:23" ht="49.5" customHeight="1">
      <c r="A53" s="1"/>
      <c r="B53" s="218"/>
      <c r="C53" s="224"/>
      <c r="D53" s="82">
        <v>6000</v>
      </c>
      <c r="E53" s="79" t="s">
        <v>22</v>
      </c>
      <c r="F53" s="80">
        <v>0</v>
      </c>
      <c r="G53" s="9">
        <v>0</v>
      </c>
      <c r="H53" s="81">
        <f t="shared" si="44"/>
        <v>0</v>
      </c>
      <c r="I53" s="80">
        <v>0</v>
      </c>
      <c r="J53" s="9">
        <v>0</v>
      </c>
      <c r="K53" s="81">
        <f t="shared" si="45"/>
        <v>0</v>
      </c>
      <c r="L53" s="80">
        <v>0</v>
      </c>
      <c r="M53" s="9">
        <v>0</v>
      </c>
      <c r="N53" s="81">
        <f t="shared" si="46"/>
        <v>0</v>
      </c>
      <c r="O53" s="80">
        <v>0</v>
      </c>
      <c r="P53" s="9">
        <v>0</v>
      </c>
      <c r="Q53" s="81">
        <f t="shared" si="47"/>
        <v>0</v>
      </c>
      <c r="R53" s="80">
        <v>0</v>
      </c>
      <c r="S53" s="9">
        <v>0</v>
      </c>
      <c r="T53" s="81">
        <f t="shared" si="48"/>
        <v>0</v>
      </c>
      <c r="U53" s="80">
        <f t="shared" si="49"/>
        <v>0</v>
      </c>
      <c r="V53" s="9">
        <f t="shared" si="49"/>
        <v>0</v>
      </c>
      <c r="W53" s="81">
        <f t="shared" si="50"/>
        <v>0</v>
      </c>
    </row>
    <row r="54" spans="1:23" ht="107.25" customHeight="1">
      <c r="A54" s="1"/>
      <c r="B54" s="218"/>
      <c r="C54" s="235">
        <v>3</v>
      </c>
      <c r="D54" s="225" t="s">
        <v>58</v>
      </c>
      <c r="E54" s="226"/>
      <c r="F54" s="77">
        <f>SUM(F55:F60)</f>
        <v>101302158.10000001</v>
      </c>
      <c r="G54" s="13">
        <f t="shared" ref="G54:W54" si="51">SUM(G55:G60)</f>
        <v>6680352.3600000003</v>
      </c>
      <c r="H54" s="78">
        <f t="shared" si="51"/>
        <v>107982510.46000001</v>
      </c>
      <c r="I54" s="77">
        <f t="shared" si="51"/>
        <v>0</v>
      </c>
      <c r="J54" s="13">
        <f t="shared" si="51"/>
        <v>0</v>
      </c>
      <c r="K54" s="78">
        <f t="shared" si="51"/>
        <v>0</v>
      </c>
      <c r="L54" s="77">
        <f t="shared" si="51"/>
        <v>0</v>
      </c>
      <c r="M54" s="13">
        <f t="shared" si="51"/>
        <v>0</v>
      </c>
      <c r="N54" s="78">
        <f t="shared" si="51"/>
        <v>0</v>
      </c>
      <c r="O54" s="77">
        <f t="shared" si="51"/>
        <v>0</v>
      </c>
      <c r="P54" s="13">
        <f t="shared" si="51"/>
        <v>0</v>
      </c>
      <c r="Q54" s="78">
        <f t="shared" si="51"/>
        <v>0</v>
      </c>
      <c r="R54" s="77">
        <f t="shared" si="51"/>
        <v>97874989.299999997</v>
      </c>
      <c r="S54" s="13">
        <f t="shared" si="51"/>
        <v>4819229.3</v>
      </c>
      <c r="T54" s="78">
        <f t="shared" si="51"/>
        <v>102694218.59999999</v>
      </c>
      <c r="U54" s="77">
        <f t="shared" si="51"/>
        <v>3427168.8000000119</v>
      </c>
      <c r="V54" s="13">
        <f t="shared" si="51"/>
        <v>1861123.0600000005</v>
      </c>
      <c r="W54" s="78">
        <f t="shared" si="51"/>
        <v>5288291.8600000124</v>
      </c>
    </row>
    <row r="55" spans="1:23" ht="49.5" customHeight="1">
      <c r="A55" s="1"/>
      <c r="B55" s="218"/>
      <c r="C55" s="223"/>
      <c r="D55" s="7">
        <v>1000</v>
      </c>
      <c r="E55" s="79" t="s">
        <v>17</v>
      </c>
      <c r="F55" s="80">
        <v>0</v>
      </c>
      <c r="G55" s="9">
        <v>0</v>
      </c>
      <c r="H55" s="81">
        <f t="shared" ref="H55:H60" si="52">+G55+F55</f>
        <v>0</v>
      </c>
      <c r="I55" s="80">
        <v>0</v>
      </c>
      <c r="J55" s="9">
        <v>0</v>
      </c>
      <c r="K55" s="81">
        <f t="shared" ref="K55:K60" si="53">+J55+I55</f>
        <v>0</v>
      </c>
      <c r="L55" s="80">
        <v>0</v>
      </c>
      <c r="M55" s="9">
        <v>0</v>
      </c>
      <c r="N55" s="81">
        <f t="shared" ref="N55:N60" si="54">+M55+L55</f>
        <v>0</v>
      </c>
      <c r="O55" s="80">
        <v>0</v>
      </c>
      <c r="P55" s="9">
        <v>0</v>
      </c>
      <c r="Q55" s="81">
        <f t="shared" ref="Q55:Q60" si="55">+P55+O55</f>
        <v>0</v>
      </c>
      <c r="R55" s="80">
        <v>0</v>
      </c>
      <c r="S55" s="9">
        <v>0</v>
      </c>
      <c r="T55" s="81">
        <f t="shared" ref="T55:T60" si="56">+S55+R55</f>
        <v>0</v>
      </c>
      <c r="U55" s="80">
        <f t="shared" ref="U55:V60" si="57">+F55-I55-L55-O55-R55</f>
        <v>0</v>
      </c>
      <c r="V55" s="9">
        <f t="shared" si="57"/>
        <v>0</v>
      </c>
      <c r="W55" s="81">
        <f t="shared" ref="W55:W60" si="58">+U55+V55</f>
        <v>0</v>
      </c>
    </row>
    <row r="56" spans="1:23" ht="49.5" customHeight="1">
      <c r="A56" s="1"/>
      <c r="B56" s="218"/>
      <c r="C56" s="223"/>
      <c r="D56" s="7">
        <v>2000</v>
      </c>
      <c r="E56" s="79" t="s">
        <v>18</v>
      </c>
      <c r="F56" s="80">
        <v>28077791.199999999</v>
      </c>
      <c r="G56" s="9">
        <v>0</v>
      </c>
      <c r="H56" s="81">
        <f t="shared" si="52"/>
        <v>28077791.199999999</v>
      </c>
      <c r="I56" s="80">
        <v>0</v>
      </c>
      <c r="J56" s="9">
        <v>0</v>
      </c>
      <c r="K56" s="81">
        <f t="shared" si="53"/>
        <v>0</v>
      </c>
      <c r="L56" s="80">
        <v>0</v>
      </c>
      <c r="M56" s="9">
        <v>0</v>
      </c>
      <c r="N56" s="81">
        <f t="shared" si="54"/>
        <v>0</v>
      </c>
      <c r="O56" s="80">
        <v>0</v>
      </c>
      <c r="P56" s="9">
        <v>0</v>
      </c>
      <c r="Q56" s="81">
        <f t="shared" si="55"/>
        <v>0</v>
      </c>
      <c r="R56" s="80">
        <v>26987168.199999999</v>
      </c>
      <c r="S56" s="9">
        <v>0</v>
      </c>
      <c r="T56" s="81">
        <f t="shared" si="56"/>
        <v>26987168.199999999</v>
      </c>
      <c r="U56" s="80">
        <f t="shared" si="57"/>
        <v>1090623</v>
      </c>
      <c r="V56" s="9">
        <f t="shared" si="57"/>
        <v>0</v>
      </c>
      <c r="W56" s="81">
        <f t="shared" si="58"/>
        <v>1090623</v>
      </c>
    </row>
    <row r="57" spans="1:23" ht="49.5" customHeight="1">
      <c r="A57" s="1"/>
      <c r="B57" s="218"/>
      <c r="C57" s="223"/>
      <c r="D57" s="7">
        <v>3000</v>
      </c>
      <c r="E57" s="79" t="s">
        <v>19</v>
      </c>
      <c r="F57" s="80">
        <v>0</v>
      </c>
      <c r="G57" s="9">
        <v>0</v>
      </c>
      <c r="H57" s="81">
        <f t="shared" si="52"/>
        <v>0</v>
      </c>
      <c r="I57" s="80">
        <v>0</v>
      </c>
      <c r="J57" s="9">
        <v>0</v>
      </c>
      <c r="K57" s="81">
        <f t="shared" si="53"/>
        <v>0</v>
      </c>
      <c r="L57" s="80">
        <v>0</v>
      </c>
      <c r="M57" s="9">
        <v>0</v>
      </c>
      <c r="N57" s="81">
        <f t="shared" si="54"/>
        <v>0</v>
      </c>
      <c r="O57" s="80">
        <v>0</v>
      </c>
      <c r="P57" s="9">
        <v>0</v>
      </c>
      <c r="Q57" s="81">
        <f t="shared" si="55"/>
        <v>0</v>
      </c>
      <c r="R57" s="80">
        <v>0</v>
      </c>
      <c r="S57" s="9">
        <v>0</v>
      </c>
      <c r="T57" s="81">
        <f t="shared" si="56"/>
        <v>0</v>
      </c>
      <c r="U57" s="80">
        <f t="shared" si="57"/>
        <v>0</v>
      </c>
      <c r="V57" s="9">
        <f t="shared" si="57"/>
        <v>0</v>
      </c>
      <c r="W57" s="81">
        <f t="shared" si="58"/>
        <v>0</v>
      </c>
    </row>
    <row r="58" spans="1:23" ht="49.5" customHeight="1">
      <c r="A58" s="1"/>
      <c r="B58" s="218"/>
      <c r="C58" s="223"/>
      <c r="D58" s="7">
        <v>4000</v>
      </c>
      <c r="E58" s="79" t="s">
        <v>20</v>
      </c>
      <c r="F58" s="80">
        <v>0</v>
      </c>
      <c r="G58" s="9">
        <v>0</v>
      </c>
      <c r="H58" s="81">
        <f t="shared" si="52"/>
        <v>0</v>
      </c>
      <c r="I58" s="80">
        <v>0</v>
      </c>
      <c r="J58" s="9">
        <v>0</v>
      </c>
      <c r="K58" s="81">
        <f t="shared" si="53"/>
        <v>0</v>
      </c>
      <c r="L58" s="80">
        <v>0</v>
      </c>
      <c r="M58" s="9">
        <v>0</v>
      </c>
      <c r="N58" s="81">
        <f t="shared" si="54"/>
        <v>0</v>
      </c>
      <c r="O58" s="80">
        <v>0</v>
      </c>
      <c r="P58" s="9">
        <v>0</v>
      </c>
      <c r="Q58" s="81">
        <f t="shared" si="55"/>
        <v>0</v>
      </c>
      <c r="R58" s="80">
        <v>0</v>
      </c>
      <c r="S58" s="9">
        <v>0</v>
      </c>
      <c r="T58" s="81">
        <f t="shared" si="56"/>
        <v>0</v>
      </c>
      <c r="U58" s="80">
        <f t="shared" si="57"/>
        <v>0</v>
      </c>
      <c r="V58" s="9">
        <f t="shared" si="57"/>
        <v>0</v>
      </c>
      <c r="W58" s="81">
        <f t="shared" si="58"/>
        <v>0</v>
      </c>
    </row>
    <row r="59" spans="1:23" ht="49.5" customHeight="1">
      <c r="A59" s="1"/>
      <c r="B59" s="218"/>
      <c r="C59" s="223"/>
      <c r="D59" s="7">
        <v>5000</v>
      </c>
      <c r="E59" s="79" t="s">
        <v>21</v>
      </c>
      <c r="F59" s="80">
        <f>44402806.9+28821560</f>
        <v>73224366.900000006</v>
      </c>
      <c r="G59" s="9">
        <v>6680352.3600000003</v>
      </c>
      <c r="H59" s="81">
        <f t="shared" si="52"/>
        <v>79904719.260000005</v>
      </c>
      <c r="I59" s="80">
        <v>0</v>
      </c>
      <c r="J59" s="9">
        <v>0</v>
      </c>
      <c r="K59" s="81">
        <f t="shared" si="53"/>
        <v>0</v>
      </c>
      <c r="L59" s="80">
        <v>0</v>
      </c>
      <c r="M59" s="9">
        <v>0</v>
      </c>
      <c r="N59" s="81">
        <f t="shared" si="54"/>
        <v>0</v>
      </c>
      <c r="O59" s="80">
        <v>0</v>
      </c>
      <c r="P59" s="9">
        <v>0</v>
      </c>
      <c r="Q59" s="81">
        <f t="shared" si="55"/>
        <v>0</v>
      </c>
      <c r="R59" s="80">
        <v>70887821.099999994</v>
      </c>
      <c r="S59" s="9">
        <v>4819229.3</v>
      </c>
      <c r="T59" s="81">
        <f t="shared" si="56"/>
        <v>75707050.399999991</v>
      </c>
      <c r="U59" s="80">
        <f t="shared" si="57"/>
        <v>2336545.8000000119</v>
      </c>
      <c r="V59" s="9">
        <f t="shared" si="57"/>
        <v>1861123.0600000005</v>
      </c>
      <c r="W59" s="81">
        <f t="shared" si="58"/>
        <v>4197668.8600000124</v>
      </c>
    </row>
    <row r="60" spans="1:23" ht="49.5" customHeight="1">
      <c r="A60" s="1"/>
      <c r="B60" s="219"/>
      <c r="C60" s="224"/>
      <c r="D60" s="7">
        <v>6000</v>
      </c>
      <c r="E60" s="79" t="s">
        <v>22</v>
      </c>
      <c r="F60" s="80">
        <v>0</v>
      </c>
      <c r="G60" s="9">
        <v>0</v>
      </c>
      <c r="H60" s="81">
        <f t="shared" si="52"/>
        <v>0</v>
      </c>
      <c r="I60" s="80">
        <v>0</v>
      </c>
      <c r="J60" s="9">
        <v>0</v>
      </c>
      <c r="K60" s="81">
        <f t="shared" si="53"/>
        <v>0</v>
      </c>
      <c r="L60" s="80">
        <v>0</v>
      </c>
      <c r="M60" s="9">
        <v>0</v>
      </c>
      <c r="N60" s="81">
        <f t="shared" si="54"/>
        <v>0</v>
      </c>
      <c r="O60" s="80">
        <v>0</v>
      </c>
      <c r="P60" s="9">
        <v>0</v>
      </c>
      <c r="Q60" s="81">
        <f t="shared" si="55"/>
        <v>0</v>
      </c>
      <c r="R60" s="80">
        <v>0</v>
      </c>
      <c r="S60" s="9">
        <v>0</v>
      </c>
      <c r="T60" s="81">
        <f t="shared" si="56"/>
        <v>0</v>
      </c>
      <c r="U60" s="80">
        <f t="shared" si="57"/>
        <v>0</v>
      </c>
      <c r="V60" s="9">
        <f t="shared" si="57"/>
        <v>0</v>
      </c>
      <c r="W60" s="81">
        <f t="shared" si="58"/>
        <v>0</v>
      </c>
    </row>
    <row r="61" spans="1:23" ht="79.5" customHeight="1">
      <c r="A61" s="1"/>
      <c r="B61" s="236">
        <v>4</v>
      </c>
      <c r="C61" s="237" t="s">
        <v>59</v>
      </c>
      <c r="D61" s="238"/>
      <c r="E61" s="238"/>
      <c r="F61" s="74">
        <f>SUM(F62:F67)</f>
        <v>376000</v>
      </c>
      <c r="G61" s="75">
        <f t="shared" ref="G61:W61" si="59">SUM(G62:G67)</f>
        <v>0</v>
      </c>
      <c r="H61" s="76">
        <f t="shared" si="59"/>
        <v>376000</v>
      </c>
      <c r="I61" s="74">
        <f t="shared" si="59"/>
        <v>0</v>
      </c>
      <c r="J61" s="75">
        <f t="shared" si="59"/>
        <v>0</v>
      </c>
      <c r="K61" s="76">
        <f t="shared" si="59"/>
        <v>0</v>
      </c>
      <c r="L61" s="74">
        <f t="shared" si="59"/>
        <v>0</v>
      </c>
      <c r="M61" s="75">
        <f t="shared" si="59"/>
        <v>0</v>
      </c>
      <c r="N61" s="76">
        <f t="shared" si="59"/>
        <v>0</v>
      </c>
      <c r="O61" s="74">
        <f t="shared" si="59"/>
        <v>0</v>
      </c>
      <c r="P61" s="75">
        <f t="shared" si="59"/>
        <v>0</v>
      </c>
      <c r="Q61" s="76">
        <f t="shared" si="59"/>
        <v>0</v>
      </c>
      <c r="R61" s="74">
        <f t="shared" si="59"/>
        <v>376000</v>
      </c>
      <c r="S61" s="75">
        <f t="shared" si="59"/>
        <v>0</v>
      </c>
      <c r="T61" s="76">
        <f t="shared" si="59"/>
        <v>376000</v>
      </c>
      <c r="U61" s="74">
        <f t="shared" si="59"/>
        <v>0</v>
      </c>
      <c r="V61" s="75">
        <f t="shared" si="59"/>
        <v>0</v>
      </c>
      <c r="W61" s="76">
        <f t="shared" si="59"/>
        <v>0</v>
      </c>
    </row>
    <row r="62" spans="1:23" ht="49.5" customHeight="1">
      <c r="A62" s="1"/>
      <c r="B62" s="236"/>
      <c r="C62" s="162"/>
      <c r="D62" s="7">
        <v>1000</v>
      </c>
      <c r="E62" s="79" t="s">
        <v>17</v>
      </c>
      <c r="F62" s="80">
        <v>0</v>
      </c>
      <c r="G62" s="9">
        <v>0</v>
      </c>
      <c r="H62" s="81">
        <f t="shared" ref="H62:H67" si="60">+G62+F62</f>
        <v>0</v>
      </c>
      <c r="I62" s="80">
        <v>0</v>
      </c>
      <c r="J62" s="9">
        <v>0</v>
      </c>
      <c r="K62" s="81">
        <f t="shared" ref="K62:K67" si="61">+J62+I62</f>
        <v>0</v>
      </c>
      <c r="L62" s="80">
        <v>0</v>
      </c>
      <c r="M62" s="9">
        <v>0</v>
      </c>
      <c r="N62" s="81">
        <f t="shared" ref="N62:N67" si="62">+M62+L62</f>
        <v>0</v>
      </c>
      <c r="O62" s="80">
        <v>0</v>
      </c>
      <c r="P62" s="9">
        <v>0</v>
      </c>
      <c r="Q62" s="81">
        <f t="shared" ref="Q62:Q67" si="63">+P62+O62</f>
        <v>0</v>
      </c>
      <c r="R62" s="80">
        <v>0</v>
      </c>
      <c r="S62" s="9">
        <v>0</v>
      </c>
      <c r="T62" s="81">
        <f t="shared" ref="T62:T67" si="64">+S62+R62</f>
        <v>0</v>
      </c>
      <c r="U62" s="80">
        <f t="shared" ref="U62:V67" si="65">+F62-I62-L62-O62-R62</f>
        <v>0</v>
      </c>
      <c r="V62" s="9">
        <f t="shared" si="65"/>
        <v>0</v>
      </c>
      <c r="W62" s="81">
        <f t="shared" ref="W62:W67" si="66">+U62+V62</f>
        <v>0</v>
      </c>
    </row>
    <row r="63" spans="1:23" ht="49.5" customHeight="1">
      <c r="A63" s="1"/>
      <c r="B63" s="236"/>
      <c r="C63" s="83"/>
      <c r="D63" s="7">
        <v>2000</v>
      </c>
      <c r="E63" s="79" t="s">
        <v>18</v>
      </c>
      <c r="F63" s="80">
        <v>0</v>
      </c>
      <c r="G63" s="9">
        <v>0</v>
      </c>
      <c r="H63" s="81">
        <f t="shared" si="60"/>
        <v>0</v>
      </c>
      <c r="I63" s="80">
        <v>0</v>
      </c>
      <c r="J63" s="9">
        <v>0</v>
      </c>
      <c r="K63" s="81">
        <f t="shared" si="61"/>
        <v>0</v>
      </c>
      <c r="L63" s="80">
        <v>0</v>
      </c>
      <c r="M63" s="9">
        <v>0</v>
      </c>
      <c r="N63" s="81">
        <f t="shared" si="62"/>
        <v>0</v>
      </c>
      <c r="O63" s="80">
        <v>0</v>
      </c>
      <c r="P63" s="9">
        <v>0</v>
      </c>
      <c r="Q63" s="81">
        <f t="shared" si="63"/>
        <v>0</v>
      </c>
      <c r="R63" s="80">
        <v>0</v>
      </c>
      <c r="S63" s="9">
        <v>0</v>
      </c>
      <c r="T63" s="81">
        <f t="shared" si="64"/>
        <v>0</v>
      </c>
      <c r="U63" s="80">
        <f t="shared" si="65"/>
        <v>0</v>
      </c>
      <c r="V63" s="9">
        <f t="shared" si="65"/>
        <v>0</v>
      </c>
      <c r="W63" s="81">
        <f t="shared" si="66"/>
        <v>0</v>
      </c>
    </row>
    <row r="64" spans="1:23" ht="49.5" customHeight="1">
      <c r="A64" s="1"/>
      <c r="B64" s="236"/>
      <c r="C64" s="83"/>
      <c r="D64" s="7">
        <v>3000</v>
      </c>
      <c r="E64" s="79" t="s">
        <v>19</v>
      </c>
      <c r="F64" s="80">
        <v>376000</v>
      </c>
      <c r="G64" s="9">
        <v>0</v>
      </c>
      <c r="H64" s="81">
        <f t="shared" si="60"/>
        <v>376000</v>
      </c>
      <c r="I64" s="80">
        <v>0</v>
      </c>
      <c r="J64" s="9">
        <v>0</v>
      </c>
      <c r="K64" s="81">
        <f t="shared" si="61"/>
        <v>0</v>
      </c>
      <c r="L64" s="80">
        <v>0</v>
      </c>
      <c r="M64" s="9">
        <v>0</v>
      </c>
      <c r="N64" s="81">
        <f t="shared" si="62"/>
        <v>0</v>
      </c>
      <c r="O64" s="80">
        <v>0</v>
      </c>
      <c r="P64" s="9">
        <v>0</v>
      </c>
      <c r="Q64" s="81">
        <f t="shared" si="63"/>
        <v>0</v>
      </c>
      <c r="R64" s="80">
        <v>376000</v>
      </c>
      <c r="S64" s="9">
        <v>0</v>
      </c>
      <c r="T64" s="81">
        <f t="shared" si="64"/>
        <v>376000</v>
      </c>
      <c r="U64" s="80">
        <f t="shared" si="65"/>
        <v>0</v>
      </c>
      <c r="V64" s="9">
        <f t="shared" si="65"/>
        <v>0</v>
      </c>
      <c r="W64" s="81">
        <f t="shared" si="66"/>
        <v>0</v>
      </c>
    </row>
    <row r="65" spans="1:23" ht="54.95" customHeight="1">
      <c r="A65" s="1"/>
      <c r="B65" s="236"/>
      <c r="C65" s="83"/>
      <c r="D65" s="7">
        <v>4000</v>
      </c>
      <c r="E65" s="79" t="s">
        <v>20</v>
      </c>
      <c r="F65" s="80">
        <v>0</v>
      </c>
      <c r="G65" s="9">
        <v>0</v>
      </c>
      <c r="H65" s="81">
        <f t="shared" si="60"/>
        <v>0</v>
      </c>
      <c r="I65" s="80">
        <v>0</v>
      </c>
      <c r="J65" s="9">
        <v>0</v>
      </c>
      <c r="K65" s="81">
        <f t="shared" si="61"/>
        <v>0</v>
      </c>
      <c r="L65" s="80">
        <v>0</v>
      </c>
      <c r="M65" s="9">
        <v>0</v>
      </c>
      <c r="N65" s="81">
        <f t="shared" si="62"/>
        <v>0</v>
      </c>
      <c r="O65" s="80">
        <v>0</v>
      </c>
      <c r="P65" s="9">
        <v>0</v>
      </c>
      <c r="Q65" s="81">
        <f t="shared" si="63"/>
        <v>0</v>
      </c>
      <c r="R65" s="80">
        <v>0</v>
      </c>
      <c r="S65" s="9">
        <v>0</v>
      </c>
      <c r="T65" s="81">
        <f t="shared" si="64"/>
        <v>0</v>
      </c>
      <c r="U65" s="80">
        <f t="shared" si="65"/>
        <v>0</v>
      </c>
      <c r="V65" s="9">
        <f t="shared" si="65"/>
        <v>0</v>
      </c>
      <c r="W65" s="81">
        <f t="shared" si="66"/>
        <v>0</v>
      </c>
    </row>
    <row r="66" spans="1:23" ht="49.5" customHeight="1">
      <c r="A66" s="1"/>
      <c r="B66" s="236"/>
      <c r="C66" s="83"/>
      <c r="D66" s="7">
        <v>5000</v>
      </c>
      <c r="E66" s="79" t="s">
        <v>21</v>
      </c>
      <c r="F66" s="80">
        <v>0</v>
      </c>
      <c r="G66" s="9">
        <v>0</v>
      </c>
      <c r="H66" s="81">
        <f t="shared" si="60"/>
        <v>0</v>
      </c>
      <c r="I66" s="80">
        <v>0</v>
      </c>
      <c r="J66" s="9">
        <v>0</v>
      </c>
      <c r="K66" s="81">
        <f t="shared" si="61"/>
        <v>0</v>
      </c>
      <c r="L66" s="80">
        <v>0</v>
      </c>
      <c r="M66" s="9">
        <v>0</v>
      </c>
      <c r="N66" s="81">
        <f t="shared" si="62"/>
        <v>0</v>
      </c>
      <c r="O66" s="80">
        <v>0</v>
      </c>
      <c r="P66" s="9">
        <v>0</v>
      </c>
      <c r="Q66" s="81">
        <f t="shared" si="63"/>
        <v>0</v>
      </c>
      <c r="R66" s="80">
        <v>0</v>
      </c>
      <c r="S66" s="9">
        <v>0</v>
      </c>
      <c r="T66" s="81">
        <f t="shared" si="64"/>
        <v>0</v>
      </c>
      <c r="U66" s="80">
        <f t="shared" si="65"/>
        <v>0</v>
      </c>
      <c r="V66" s="9">
        <f t="shared" si="65"/>
        <v>0</v>
      </c>
      <c r="W66" s="81">
        <f t="shared" si="66"/>
        <v>0</v>
      </c>
    </row>
    <row r="67" spans="1:23" ht="49.5" customHeight="1">
      <c r="A67" s="1"/>
      <c r="B67" s="236"/>
      <c r="C67" s="84"/>
      <c r="D67" s="7">
        <v>6000</v>
      </c>
      <c r="E67" s="79" t="s">
        <v>22</v>
      </c>
      <c r="F67" s="80">
        <v>0</v>
      </c>
      <c r="G67" s="9">
        <v>0</v>
      </c>
      <c r="H67" s="81">
        <f t="shared" si="60"/>
        <v>0</v>
      </c>
      <c r="I67" s="80">
        <v>0</v>
      </c>
      <c r="J67" s="9">
        <v>0</v>
      </c>
      <c r="K67" s="81">
        <f t="shared" si="61"/>
        <v>0</v>
      </c>
      <c r="L67" s="80">
        <v>0</v>
      </c>
      <c r="M67" s="9">
        <v>0</v>
      </c>
      <c r="N67" s="81">
        <f t="shared" si="62"/>
        <v>0</v>
      </c>
      <c r="O67" s="80">
        <v>0</v>
      </c>
      <c r="P67" s="9">
        <v>0</v>
      </c>
      <c r="Q67" s="81">
        <f t="shared" si="63"/>
        <v>0</v>
      </c>
      <c r="R67" s="80">
        <v>0</v>
      </c>
      <c r="S67" s="9">
        <v>0</v>
      </c>
      <c r="T67" s="81">
        <f t="shared" si="64"/>
        <v>0</v>
      </c>
      <c r="U67" s="80">
        <f t="shared" si="65"/>
        <v>0</v>
      </c>
      <c r="V67" s="9">
        <f t="shared" si="65"/>
        <v>0</v>
      </c>
      <c r="W67" s="81">
        <f t="shared" si="66"/>
        <v>0</v>
      </c>
    </row>
    <row r="68" spans="1:23" ht="111.75" customHeight="1">
      <c r="A68" s="1"/>
      <c r="B68" s="236">
        <v>5</v>
      </c>
      <c r="C68" s="237" t="s">
        <v>60</v>
      </c>
      <c r="D68" s="238"/>
      <c r="E68" s="238"/>
      <c r="F68" s="74">
        <f>SUM(F69:F74)</f>
        <v>6106624</v>
      </c>
      <c r="G68" s="75">
        <f t="shared" ref="G68:W68" si="67">SUM(G69:G74)</f>
        <v>8500000</v>
      </c>
      <c r="H68" s="76">
        <f t="shared" si="67"/>
        <v>14606624</v>
      </c>
      <c r="I68" s="74">
        <f t="shared" si="67"/>
        <v>0</v>
      </c>
      <c r="J68" s="75">
        <f t="shared" si="67"/>
        <v>0</v>
      </c>
      <c r="K68" s="76">
        <f t="shared" si="67"/>
        <v>0</v>
      </c>
      <c r="L68" s="74">
        <f t="shared" si="67"/>
        <v>0</v>
      </c>
      <c r="M68" s="75">
        <f t="shared" si="67"/>
        <v>0</v>
      </c>
      <c r="N68" s="76">
        <f t="shared" si="67"/>
        <v>0</v>
      </c>
      <c r="O68" s="74">
        <f t="shared" si="67"/>
        <v>0</v>
      </c>
      <c r="P68" s="75">
        <f t="shared" si="67"/>
        <v>0</v>
      </c>
      <c r="Q68" s="76">
        <f t="shared" si="67"/>
        <v>0</v>
      </c>
      <c r="R68" s="74">
        <f t="shared" si="67"/>
        <v>6106624</v>
      </c>
      <c r="S68" s="75">
        <f t="shared" si="67"/>
        <v>0</v>
      </c>
      <c r="T68" s="76">
        <f t="shared" si="67"/>
        <v>6106624</v>
      </c>
      <c r="U68" s="74">
        <f t="shared" si="67"/>
        <v>0</v>
      </c>
      <c r="V68" s="75">
        <f t="shared" si="67"/>
        <v>8500000</v>
      </c>
      <c r="W68" s="76">
        <f t="shared" si="67"/>
        <v>8500000</v>
      </c>
    </row>
    <row r="69" spans="1:23" ht="49.5" customHeight="1">
      <c r="A69" s="1"/>
      <c r="B69" s="236"/>
      <c r="C69" s="239"/>
      <c r="D69" s="7">
        <v>1000</v>
      </c>
      <c r="E69" s="79" t="s">
        <v>17</v>
      </c>
      <c r="F69" s="80">
        <v>0</v>
      </c>
      <c r="G69" s="9">
        <v>0</v>
      </c>
      <c r="H69" s="81">
        <f t="shared" ref="H69:H74" si="68">+G69+F69</f>
        <v>0</v>
      </c>
      <c r="I69" s="80">
        <v>0</v>
      </c>
      <c r="J69" s="9">
        <v>0</v>
      </c>
      <c r="K69" s="81">
        <f t="shared" ref="K69:K74" si="69">+J69+I69</f>
        <v>0</v>
      </c>
      <c r="L69" s="80">
        <v>0</v>
      </c>
      <c r="M69" s="9">
        <v>0</v>
      </c>
      <c r="N69" s="81">
        <f t="shared" ref="N69:N74" si="70">+M69+L69</f>
        <v>0</v>
      </c>
      <c r="O69" s="80">
        <v>0</v>
      </c>
      <c r="P69" s="9">
        <v>0</v>
      </c>
      <c r="Q69" s="81">
        <f t="shared" ref="Q69:Q74" si="71">+P69+O69</f>
        <v>0</v>
      </c>
      <c r="R69" s="80">
        <v>0</v>
      </c>
      <c r="S69" s="9">
        <v>0</v>
      </c>
      <c r="T69" s="81">
        <f t="shared" ref="T69:T74" si="72">+S69+R69</f>
        <v>0</v>
      </c>
      <c r="U69" s="80">
        <f t="shared" ref="U69:V74" si="73">+F69-I69-L69-O69-R69</f>
        <v>0</v>
      </c>
      <c r="V69" s="9">
        <f t="shared" si="73"/>
        <v>0</v>
      </c>
      <c r="W69" s="81">
        <f t="shared" ref="W69:W74" si="74">+U69+V69</f>
        <v>0</v>
      </c>
    </row>
    <row r="70" spans="1:23" ht="49.5" customHeight="1">
      <c r="A70" s="1"/>
      <c r="B70" s="236"/>
      <c r="C70" s="240"/>
      <c r="D70" s="7">
        <v>2000</v>
      </c>
      <c r="E70" s="79" t="s">
        <v>18</v>
      </c>
      <c r="F70" s="80">
        <v>0</v>
      </c>
      <c r="G70" s="9">
        <v>0</v>
      </c>
      <c r="H70" s="81">
        <f t="shared" si="68"/>
        <v>0</v>
      </c>
      <c r="I70" s="80">
        <v>0</v>
      </c>
      <c r="J70" s="9">
        <v>0</v>
      </c>
      <c r="K70" s="81">
        <f t="shared" si="69"/>
        <v>0</v>
      </c>
      <c r="L70" s="80">
        <v>0</v>
      </c>
      <c r="M70" s="9">
        <v>0</v>
      </c>
      <c r="N70" s="81">
        <f t="shared" si="70"/>
        <v>0</v>
      </c>
      <c r="O70" s="80">
        <v>0</v>
      </c>
      <c r="P70" s="9">
        <v>0</v>
      </c>
      <c r="Q70" s="81">
        <f t="shared" si="71"/>
        <v>0</v>
      </c>
      <c r="R70" s="80">
        <v>0</v>
      </c>
      <c r="S70" s="9">
        <v>0</v>
      </c>
      <c r="T70" s="81">
        <f t="shared" si="72"/>
        <v>0</v>
      </c>
      <c r="U70" s="80">
        <f t="shared" si="73"/>
        <v>0</v>
      </c>
      <c r="V70" s="9">
        <f t="shared" si="73"/>
        <v>0</v>
      </c>
      <c r="W70" s="81">
        <f t="shared" si="74"/>
        <v>0</v>
      </c>
    </row>
    <row r="71" spans="1:23" ht="49.5" customHeight="1">
      <c r="A71" s="1"/>
      <c r="B71" s="236"/>
      <c r="C71" s="240"/>
      <c r="D71" s="7">
        <v>3000</v>
      </c>
      <c r="E71" s="79" t="s">
        <v>19</v>
      </c>
      <c r="F71" s="80">
        <v>0</v>
      </c>
      <c r="G71" s="9">
        <v>8500000</v>
      </c>
      <c r="H71" s="81">
        <f t="shared" si="68"/>
        <v>8500000</v>
      </c>
      <c r="I71" s="80">
        <v>0</v>
      </c>
      <c r="J71" s="9">
        <v>0</v>
      </c>
      <c r="K71" s="81">
        <f t="shared" si="69"/>
        <v>0</v>
      </c>
      <c r="L71" s="80">
        <v>0</v>
      </c>
      <c r="M71" s="9">
        <v>0</v>
      </c>
      <c r="N71" s="81">
        <f t="shared" si="70"/>
        <v>0</v>
      </c>
      <c r="O71" s="80">
        <v>0</v>
      </c>
      <c r="P71" s="9">
        <v>0</v>
      </c>
      <c r="Q71" s="81">
        <f t="shared" si="71"/>
        <v>0</v>
      </c>
      <c r="R71" s="80">
        <v>0</v>
      </c>
      <c r="S71" s="9">
        <v>0</v>
      </c>
      <c r="T71" s="81">
        <f t="shared" si="72"/>
        <v>0</v>
      </c>
      <c r="U71" s="80">
        <f t="shared" si="73"/>
        <v>0</v>
      </c>
      <c r="V71" s="9">
        <f t="shared" si="73"/>
        <v>8500000</v>
      </c>
      <c r="W71" s="81">
        <f t="shared" si="74"/>
        <v>8500000</v>
      </c>
    </row>
    <row r="72" spans="1:23" ht="54.95" customHeight="1">
      <c r="A72" s="1"/>
      <c r="B72" s="236"/>
      <c r="C72" s="240"/>
      <c r="D72" s="7">
        <v>4000</v>
      </c>
      <c r="E72" s="79" t="s">
        <v>20</v>
      </c>
      <c r="F72" s="80">
        <v>0</v>
      </c>
      <c r="G72" s="9">
        <v>0</v>
      </c>
      <c r="H72" s="81">
        <f t="shared" si="68"/>
        <v>0</v>
      </c>
      <c r="I72" s="80">
        <v>0</v>
      </c>
      <c r="J72" s="9">
        <v>0</v>
      </c>
      <c r="K72" s="81">
        <f t="shared" si="69"/>
        <v>0</v>
      </c>
      <c r="L72" s="80">
        <v>0</v>
      </c>
      <c r="M72" s="9">
        <v>0</v>
      </c>
      <c r="N72" s="81">
        <f t="shared" si="70"/>
        <v>0</v>
      </c>
      <c r="O72" s="80">
        <v>0</v>
      </c>
      <c r="P72" s="9">
        <v>0</v>
      </c>
      <c r="Q72" s="81">
        <f t="shared" si="71"/>
        <v>0</v>
      </c>
      <c r="R72" s="80">
        <v>0</v>
      </c>
      <c r="S72" s="9">
        <v>0</v>
      </c>
      <c r="T72" s="81">
        <f t="shared" si="72"/>
        <v>0</v>
      </c>
      <c r="U72" s="80">
        <f t="shared" si="73"/>
        <v>0</v>
      </c>
      <c r="V72" s="9">
        <f t="shared" si="73"/>
        <v>0</v>
      </c>
      <c r="W72" s="81">
        <f t="shared" si="74"/>
        <v>0</v>
      </c>
    </row>
    <row r="73" spans="1:23" ht="49.5" customHeight="1">
      <c r="A73" s="1"/>
      <c r="B73" s="236"/>
      <c r="C73" s="240"/>
      <c r="D73" s="7">
        <v>5000</v>
      </c>
      <c r="E73" s="79" t="s">
        <v>21</v>
      </c>
      <c r="F73" s="80">
        <v>6106624</v>
      </c>
      <c r="G73" s="9">
        <v>0</v>
      </c>
      <c r="H73" s="81">
        <f t="shared" si="68"/>
        <v>6106624</v>
      </c>
      <c r="I73" s="80">
        <v>0</v>
      </c>
      <c r="J73" s="9">
        <v>0</v>
      </c>
      <c r="K73" s="81">
        <f t="shared" si="69"/>
        <v>0</v>
      </c>
      <c r="L73" s="80">
        <v>0</v>
      </c>
      <c r="M73" s="9">
        <v>0</v>
      </c>
      <c r="N73" s="81">
        <f t="shared" si="70"/>
        <v>0</v>
      </c>
      <c r="O73" s="80">
        <v>0</v>
      </c>
      <c r="P73" s="9">
        <v>0</v>
      </c>
      <c r="Q73" s="81">
        <f t="shared" si="71"/>
        <v>0</v>
      </c>
      <c r="R73" s="80">
        <v>6106624</v>
      </c>
      <c r="S73" s="9">
        <v>0</v>
      </c>
      <c r="T73" s="81">
        <f t="shared" si="72"/>
        <v>6106624</v>
      </c>
      <c r="U73" s="80">
        <f t="shared" si="73"/>
        <v>0</v>
      </c>
      <c r="V73" s="9">
        <f t="shared" si="73"/>
        <v>0</v>
      </c>
      <c r="W73" s="81">
        <f t="shared" si="74"/>
        <v>0</v>
      </c>
    </row>
    <row r="74" spans="1:23" ht="49.5" customHeight="1">
      <c r="A74" s="1"/>
      <c r="B74" s="236"/>
      <c r="C74" s="241"/>
      <c r="D74" s="7">
        <v>6000</v>
      </c>
      <c r="E74" s="79" t="s">
        <v>22</v>
      </c>
      <c r="F74" s="80">
        <v>0</v>
      </c>
      <c r="G74" s="9">
        <v>0</v>
      </c>
      <c r="H74" s="81">
        <f t="shared" si="68"/>
        <v>0</v>
      </c>
      <c r="I74" s="80">
        <v>0</v>
      </c>
      <c r="J74" s="9">
        <v>0</v>
      </c>
      <c r="K74" s="81">
        <f t="shared" si="69"/>
        <v>0</v>
      </c>
      <c r="L74" s="80">
        <v>0</v>
      </c>
      <c r="M74" s="9">
        <v>0</v>
      </c>
      <c r="N74" s="81">
        <f t="shared" si="70"/>
        <v>0</v>
      </c>
      <c r="O74" s="80">
        <v>0</v>
      </c>
      <c r="P74" s="9">
        <v>0</v>
      </c>
      <c r="Q74" s="81">
        <f t="shared" si="71"/>
        <v>0</v>
      </c>
      <c r="R74" s="80">
        <v>0</v>
      </c>
      <c r="S74" s="9">
        <v>0</v>
      </c>
      <c r="T74" s="81">
        <f t="shared" si="72"/>
        <v>0</v>
      </c>
      <c r="U74" s="80">
        <f t="shared" si="73"/>
        <v>0</v>
      </c>
      <c r="V74" s="9">
        <f t="shared" si="73"/>
        <v>0</v>
      </c>
      <c r="W74" s="81">
        <f t="shared" si="74"/>
        <v>0</v>
      </c>
    </row>
    <row r="75" spans="1:23" ht="84.75" customHeight="1">
      <c r="A75" s="1"/>
      <c r="B75" s="236">
        <v>6</v>
      </c>
      <c r="C75" s="237" t="s">
        <v>61</v>
      </c>
      <c r="D75" s="238"/>
      <c r="E75" s="238"/>
      <c r="F75" s="74">
        <f>SUM(F76:F81)</f>
        <v>19619380.649999999</v>
      </c>
      <c r="G75" s="75">
        <f t="shared" ref="G75:W75" si="75">SUM(G76:G81)</f>
        <v>0</v>
      </c>
      <c r="H75" s="76">
        <f t="shared" si="75"/>
        <v>19619380.649999999</v>
      </c>
      <c r="I75" s="74">
        <f t="shared" si="75"/>
        <v>0</v>
      </c>
      <c r="J75" s="75">
        <f t="shared" si="75"/>
        <v>0</v>
      </c>
      <c r="K75" s="76">
        <f t="shared" si="75"/>
        <v>0</v>
      </c>
      <c r="L75" s="74">
        <f t="shared" si="75"/>
        <v>0</v>
      </c>
      <c r="M75" s="75">
        <f t="shared" si="75"/>
        <v>0</v>
      </c>
      <c r="N75" s="76">
        <f t="shared" si="75"/>
        <v>0</v>
      </c>
      <c r="O75" s="74">
        <f t="shared" si="75"/>
        <v>0</v>
      </c>
      <c r="P75" s="75">
        <f t="shared" si="75"/>
        <v>0</v>
      </c>
      <c r="Q75" s="76">
        <f t="shared" si="75"/>
        <v>0</v>
      </c>
      <c r="R75" s="74">
        <f t="shared" si="75"/>
        <v>19619380.649999999</v>
      </c>
      <c r="S75" s="75">
        <f t="shared" si="75"/>
        <v>0</v>
      </c>
      <c r="T75" s="76">
        <f t="shared" si="75"/>
        <v>19619380.649999999</v>
      </c>
      <c r="U75" s="74">
        <f t="shared" si="75"/>
        <v>0</v>
      </c>
      <c r="V75" s="75">
        <f t="shared" si="75"/>
        <v>0</v>
      </c>
      <c r="W75" s="76">
        <f t="shared" si="75"/>
        <v>0</v>
      </c>
    </row>
    <row r="76" spans="1:23" ht="49.5" customHeight="1">
      <c r="A76" s="1"/>
      <c r="B76" s="236"/>
      <c r="C76" s="239"/>
      <c r="D76" s="7">
        <v>1000</v>
      </c>
      <c r="E76" s="79" t="s">
        <v>17</v>
      </c>
      <c r="F76" s="80">
        <v>0</v>
      </c>
      <c r="G76" s="9">
        <v>0</v>
      </c>
      <c r="H76" s="81">
        <f t="shared" ref="H76:H81" si="76">+G76+F76</f>
        <v>0</v>
      </c>
      <c r="I76" s="80">
        <v>0</v>
      </c>
      <c r="J76" s="9">
        <v>0</v>
      </c>
      <c r="K76" s="81">
        <f t="shared" ref="K76:K81" si="77">+J76+I76</f>
        <v>0</v>
      </c>
      <c r="L76" s="80">
        <v>0</v>
      </c>
      <c r="M76" s="9">
        <v>0</v>
      </c>
      <c r="N76" s="81">
        <f t="shared" ref="N76:N81" si="78">+M76+L76</f>
        <v>0</v>
      </c>
      <c r="O76" s="80">
        <v>0</v>
      </c>
      <c r="P76" s="9">
        <v>0</v>
      </c>
      <c r="Q76" s="81">
        <f t="shared" ref="Q76:Q81" si="79">+P76+O76</f>
        <v>0</v>
      </c>
      <c r="R76" s="80">
        <v>0</v>
      </c>
      <c r="S76" s="9">
        <v>0</v>
      </c>
      <c r="T76" s="81">
        <f t="shared" ref="T76:T81" si="80">+S76+R76</f>
        <v>0</v>
      </c>
      <c r="U76" s="80">
        <f t="shared" ref="U76:V81" si="81">+F76-I76-L76-O76-R76</f>
        <v>0</v>
      </c>
      <c r="V76" s="9">
        <f t="shared" si="81"/>
        <v>0</v>
      </c>
      <c r="W76" s="81">
        <f t="shared" ref="W76:W81" si="82">+U76+V76</f>
        <v>0</v>
      </c>
    </row>
    <row r="77" spans="1:23" ht="49.5" customHeight="1">
      <c r="A77" s="1"/>
      <c r="B77" s="236"/>
      <c r="C77" s="240"/>
      <c r="D77" s="7">
        <v>2000</v>
      </c>
      <c r="E77" s="79" t="s">
        <v>18</v>
      </c>
      <c r="F77" s="80">
        <v>13684240.639999999</v>
      </c>
      <c r="G77" s="9">
        <v>0</v>
      </c>
      <c r="H77" s="81">
        <f t="shared" si="76"/>
        <v>13684240.639999999</v>
      </c>
      <c r="I77" s="80">
        <v>0</v>
      </c>
      <c r="J77" s="9">
        <v>0</v>
      </c>
      <c r="K77" s="81">
        <f t="shared" si="77"/>
        <v>0</v>
      </c>
      <c r="L77" s="80">
        <v>0</v>
      </c>
      <c r="M77" s="9">
        <v>0</v>
      </c>
      <c r="N77" s="81">
        <f t="shared" si="78"/>
        <v>0</v>
      </c>
      <c r="O77" s="80">
        <v>0</v>
      </c>
      <c r="P77" s="9">
        <v>0</v>
      </c>
      <c r="Q77" s="81">
        <f t="shared" si="79"/>
        <v>0</v>
      </c>
      <c r="R77" s="80">
        <v>13684240.640000001</v>
      </c>
      <c r="S77" s="9">
        <v>0</v>
      </c>
      <c r="T77" s="81">
        <f t="shared" si="80"/>
        <v>13684240.640000001</v>
      </c>
      <c r="U77" s="80">
        <f t="shared" si="81"/>
        <v>0</v>
      </c>
      <c r="V77" s="9">
        <f t="shared" si="81"/>
        <v>0</v>
      </c>
      <c r="W77" s="81">
        <f t="shared" si="82"/>
        <v>0</v>
      </c>
    </row>
    <row r="78" spans="1:23" ht="49.5" customHeight="1">
      <c r="A78" s="1"/>
      <c r="B78" s="236"/>
      <c r="C78" s="240"/>
      <c r="D78" s="7">
        <v>3000</v>
      </c>
      <c r="E78" s="79" t="s">
        <v>19</v>
      </c>
      <c r="F78" s="80">
        <v>5935140.0099999998</v>
      </c>
      <c r="G78" s="9">
        <v>0</v>
      </c>
      <c r="H78" s="81">
        <f t="shared" si="76"/>
        <v>5935140.0099999998</v>
      </c>
      <c r="I78" s="80">
        <v>0</v>
      </c>
      <c r="J78" s="9">
        <v>0</v>
      </c>
      <c r="K78" s="81">
        <f t="shared" si="77"/>
        <v>0</v>
      </c>
      <c r="L78" s="80">
        <v>0</v>
      </c>
      <c r="M78" s="9">
        <v>0</v>
      </c>
      <c r="N78" s="81">
        <f t="shared" si="78"/>
        <v>0</v>
      </c>
      <c r="O78" s="80">
        <v>0</v>
      </c>
      <c r="P78" s="9">
        <v>0</v>
      </c>
      <c r="Q78" s="81">
        <f t="shared" si="79"/>
        <v>0</v>
      </c>
      <c r="R78" s="80">
        <v>5935140.0099999998</v>
      </c>
      <c r="S78" s="9">
        <v>0</v>
      </c>
      <c r="T78" s="81">
        <f t="shared" si="80"/>
        <v>5935140.0099999998</v>
      </c>
      <c r="U78" s="80">
        <f t="shared" si="81"/>
        <v>0</v>
      </c>
      <c r="V78" s="9">
        <f t="shared" si="81"/>
        <v>0</v>
      </c>
      <c r="W78" s="81">
        <f t="shared" si="82"/>
        <v>0</v>
      </c>
    </row>
    <row r="79" spans="1:23" ht="54.95" customHeight="1">
      <c r="A79" s="1"/>
      <c r="B79" s="236"/>
      <c r="C79" s="240"/>
      <c r="D79" s="7">
        <v>4000</v>
      </c>
      <c r="E79" s="79" t="s">
        <v>20</v>
      </c>
      <c r="F79" s="80">
        <v>0</v>
      </c>
      <c r="G79" s="9">
        <v>0</v>
      </c>
      <c r="H79" s="81">
        <f t="shared" si="76"/>
        <v>0</v>
      </c>
      <c r="I79" s="80">
        <v>0</v>
      </c>
      <c r="J79" s="9">
        <v>0</v>
      </c>
      <c r="K79" s="81">
        <f t="shared" si="77"/>
        <v>0</v>
      </c>
      <c r="L79" s="80">
        <v>0</v>
      </c>
      <c r="M79" s="9">
        <v>0</v>
      </c>
      <c r="N79" s="81">
        <f t="shared" si="78"/>
        <v>0</v>
      </c>
      <c r="O79" s="80">
        <v>0</v>
      </c>
      <c r="P79" s="9">
        <v>0</v>
      </c>
      <c r="Q79" s="81">
        <f t="shared" si="79"/>
        <v>0</v>
      </c>
      <c r="R79" s="80">
        <v>0</v>
      </c>
      <c r="S79" s="9">
        <v>0</v>
      </c>
      <c r="T79" s="81">
        <f t="shared" si="80"/>
        <v>0</v>
      </c>
      <c r="U79" s="80">
        <f t="shared" si="81"/>
        <v>0</v>
      </c>
      <c r="V79" s="9">
        <f t="shared" si="81"/>
        <v>0</v>
      </c>
      <c r="W79" s="81">
        <f t="shared" si="82"/>
        <v>0</v>
      </c>
    </row>
    <row r="80" spans="1:23" ht="49.5" customHeight="1">
      <c r="A80" s="1"/>
      <c r="B80" s="236"/>
      <c r="C80" s="240"/>
      <c r="D80" s="7">
        <v>5000</v>
      </c>
      <c r="E80" s="79" t="s">
        <v>21</v>
      </c>
      <c r="F80" s="80">
        <v>0</v>
      </c>
      <c r="G80" s="9">
        <v>0</v>
      </c>
      <c r="H80" s="81">
        <f t="shared" si="76"/>
        <v>0</v>
      </c>
      <c r="I80" s="80">
        <v>0</v>
      </c>
      <c r="J80" s="9">
        <v>0</v>
      </c>
      <c r="K80" s="81">
        <f t="shared" si="77"/>
        <v>0</v>
      </c>
      <c r="L80" s="80">
        <v>0</v>
      </c>
      <c r="M80" s="9">
        <v>0</v>
      </c>
      <c r="N80" s="81">
        <f t="shared" si="78"/>
        <v>0</v>
      </c>
      <c r="O80" s="80">
        <v>0</v>
      </c>
      <c r="P80" s="9">
        <v>0</v>
      </c>
      <c r="Q80" s="81">
        <f t="shared" si="79"/>
        <v>0</v>
      </c>
      <c r="R80" s="80">
        <v>0</v>
      </c>
      <c r="S80" s="9">
        <v>0</v>
      </c>
      <c r="T80" s="81">
        <f t="shared" si="80"/>
        <v>0</v>
      </c>
      <c r="U80" s="80">
        <f t="shared" si="81"/>
        <v>0</v>
      </c>
      <c r="V80" s="9">
        <f t="shared" si="81"/>
        <v>0</v>
      </c>
      <c r="W80" s="81">
        <f t="shared" si="82"/>
        <v>0</v>
      </c>
    </row>
    <row r="81" spans="1:23" ht="49.5" customHeight="1">
      <c r="A81" s="1"/>
      <c r="B81" s="236"/>
      <c r="C81" s="241"/>
      <c r="D81" s="7">
        <v>6000</v>
      </c>
      <c r="E81" s="79" t="s">
        <v>22</v>
      </c>
      <c r="F81" s="80">
        <v>0</v>
      </c>
      <c r="G81" s="9">
        <v>0</v>
      </c>
      <c r="H81" s="81">
        <f t="shared" si="76"/>
        <v>0</v>
      </c>
      <c r="I81" s="80">
        <v>0</v>
      </c>
      <c r="J81" s="9">
        <v>0</v>
      </c>
      <c r="K81" s="81">
        <f t="shared" si="77"/>
        <v>0</v>
      </c>
      <c r="L81" s="80">
        <v>0</v>
      </c>
      <c r="M81" s="9">
        <v>0</v>
      </c>
      <c r="N81" s="81">
        <f t="shared" si="78"/>
        <v>0</v>
      </c>
      <c r="O81" s="80">
        <v>0</v>
      </c>
      <c r="P81" s="9">
        <v>0</v>
      </c>
      <c r="Q81" s="81">
        <f t="shared" si="79"/>
        <v>0</v>
      </c>
      <c r="R81" s="80">
        <v>0</v>
      </c>
      <c r="S81" s="9">
        <v>0</v>
      </c>
      <c r="T81" s="81">
        <f t="shared" si="80"/>
        <v>0</v>
      </c>
      <c r="U81" s="80">
        <f t="shared" si="81"/>
        <v>0</v>
      </c>
      <c r="V81" s="9">
        <f t="shared" si="81"/>
        <v>0</v>
      </c>
      <c r="W81" s="81">
        <f t="shared" si="82"/>
        <v>0</v>
      </c>
    </row>
    <row r="82" spans="1:23" ht="81.75" customHeight="1">
      <c r="A82" s="1"/>
      <c r="B82" s="232">
        <v>7</v>
      </c>
      <c r="C82" s="233" t="s">
        <v>62</v>
      </c>
      <c r="D82" s="234"/>
      <c r="E82" s="234"/>
      <c r="F82" s="74">
        <f>+F83+F90</f>
        <v>2834765.1799999997</v>
      </c>
      <c r="G82" s="75">
        <f t="shared" ref="G82:W82" si="83">+G83+G90</f>
        <v>14945334.58</v>
      </c>
      <c r="H82" s="76">
        <f t="shared" si="83"/>
        <v>17780099.760000002</v>
      </c>
      <c r="I82" s="74">
        <f t="shared" si="83"/>
        <v>0</v>
      </c>
      <c r="J82" s="75">
        <f t="shared" si="83"/>
        <v>0</v>
      </c>
      <c r="K82" s="76">
        <f t="shared" si="83"/>
        <v>0</v>
      </c>
      <c r="L82" s="74">
        <f t="shared" si="83"/>
        <v>0</v>
      </c>
      <c r="M82" s="75">
        <f t="shared" si="83"/>
        <v>0</v>
      </c>
      <c r="N82" s="76">
        <f t="shared" si="83"/>
        <v>0</v>
      </c>
      <c r="O82" s="74">
        <f t="shared" si="83"/>
        <v>0</v>
      </c>
      <c r="P82" s="75">
        <f t="shared" si="83"/>
        <v>0</v>
      </c>
      <c r="Q82" s="76">
        <f t="shared" si="83"/>
        <v>0</v>
      </c>
      <c r="R82" s="74">
        <f t="shared" si="83"/>
        <v>1484765.18</v>
      </c>
      <c r="S82" s="75">
        <f t="shared" si="83"/>
        <v>2780997.69</v>
      </c>
      <c r="T82" s="76">
        <f t="shared" si="83"/>
        <v>4265762.87</v>
      </c>
      <c r="U82" s="74">
        <f t="shared" si="83"/>
        <v>1350000</v>
      </c>
      <c r="V82" s="75">
        <f t="shared" si="83"/>
        <v>12164336.890000001</v>
      </c>
      <c r="W82" s="76">
        <f t="shared" si="83"/>
        <v>13514336.890000001</v>
      </c>
    </row>
    <row r="83" spans="1:23" ht="61.5" customHeight="1">
      <c r="A83" s="1"/>
      <c r="B83" s="218"/>
      <c r="C83" s="235">
        <v>1</v>
      </c>
      <c r="D83" s="230" t="s">
        <v>63</v>
      </c>
      <c r="E83" s="231"/>
      <c r="F83" s="77">
        <f>SUM(F84:F89)</f>
        <v>1754781.98</v>
      </c>
      <c r="G83" s="13">
        <f t="shared" ref="G83:W83" si="84">SUM(G84:G89)</f>
        <v>8702838.5800000001</v>
      </c>
      <c r="H83" s="78">
        <f t="shared" si="84"/>
        <v>10457620.560000001</v>
      </c>
      <c r="I83" s="77">
        <f t="shared" si="84"/>
        <v>0</v>
      </c>
      <c r="J83" s="13">
        <f t="shared" si="84"/>
        <v>0</v>
      </c>
      <c r="K83" s="78">
        <f t="shared" si="84"/>
        <v>0</v>
      </c>
      <c r="L83" s="77">
        <f t="shared" si="84"/>
        <v>0</v>
      </c>
      <c r="M83" s="13">
        <f t="shared" si="84"/>
        <v>0</v>
      </c>
      <c r="N83" s="78">
        <f t="shared" si="84"/>
        <v>0</v>
      </c>
      <c r="O83" s="77">
        <f t="shared" si="84"/>
        <v>0</v>
      </c>
      <c r="P83" s="13">
        <f t="shared" si="84"/>
        <v>0</v>
      </c>
      <c r="Q83" s="78">
        <f t="shared" si="84"/>
        <v>0</v>
      </c>
      <c r="R83" s="77">
        <f t="shared" si="84"/>
        <v>404781.98</v>
      </c>
      <c r="S83" s="13">
        <f t="shared" si="84"/>
        <v>961929.57</v>
      </c>
      <c r="T83" s="78">
        <f t="shared" si="84"/>
        <v>1366711.5499999998</v>
      </c>
      <c r="U83" s="77">
        <f t="shared" si="84"/>
        <v>1350000</v>
      </c>
      <c r="V83" s="13">
        <f t="shared" si="84"/>
        <v>7740909.0099999998</v>
      </c>
      <c r="W83" s="78">
        <f t="shared" si="84"/>
        <v>9090909.0099999998</v>
      </c>
    </row>
    <row r="84" spans="1:23" ht="49.5" customHeight="1">
      <c r="A84" s="1"/>
      <c r="B84" s="218"/>
      <c r="C84" s="223"/>
      <c r="D84" s="7">
        <v>1000</v>
      </c>
      <c r="E84" s="79" t="s">
        <v>17</v>
      </c>
      <c r="F84" s="80">
        <v>0</v>
      </c>
      <c r="G84" s="9">
        <v>8602838.5800000001</v>
      </c>
      <c r="H84" s="81">
        <f t="shared" ref="H84:H89" si="85">+G84+F84</f>
        <v>8602838.5800000001</v>
      </c>
      <c r="I84" s="80">
        <v>0</v>
      </c>
      <c r="J84" s="9">
        <v>0</v>
      </c>
      <c r="K84" s="81">
        <f t="shared" ref="K84:K89" si="86">+J84+I84</f>
        <v>0</v>
      </c>
      <c r="L84" s="80">
        <v>0</v>
      </c>
      <c r="M84" s="9">
        <v>0</v>
      </c>
      <c r="N84" s="81">
        <f t="shared" ref="N84:N89" si="87">+M84+L84</f>
        <v>0</v>
      </c>
      <c r="O84" s="80">
        <v>0</v>
      </c>
      <c r="P84" s="9">
        <v>0</v>
      </c>
      <c r="Q84" s="81">
        <f t="shared" ref="Q84:Q89" si="88">+P84+O84</f>
        <v>0</v>
      </c>
      <c r="R84" s="80">
        <v>0</v>
      </c>
      <c r="S84" s="9">
        <v>961929.57</v>
      </c>
      <c r="T84" s="81">
        <f t="shared" ref="T84:T89" si="89">+S84+R84</f>
        <v>961929.57</v>
      </c>
      <c r="U84" s="80">
        <f t="shared" ref="U84:V89" si="90">+F84-I84-L84-O84-R84</f>
        <v>0</v>
      </c>
      <c r="V84" s="9">
        <f t="shared" si="90"/>
        <v>7640909.0099999998</v>
      </c>
      <c r="W84" s="81">
        <f t="shared" ref="W84:W89" si="91">+U84+V84</f>
        <v>7640909.0099999998</v>
      </c>
    </row>
    <row r="85" spans="1:23" ht="49.5" customHeight="1">
      <c r="A85" s="1"/>
      <c r="B85" s="218"/>
      <c r="C85" s="223"/>
      <c r="D85" s="7">
        <v>2000</v>
      </c>
      <c r="E85" s="79" t="s">
        <v>18</v>
      </c>
      <c r="F85" s="80">
        <v>0</v>
      </c>
      <c r="G85" s="9">
        <v>0</v>
      </c>
      <c r="H85" s="81">
        <f t="shared" si="85"/>
        <v>0</v>
      </c>
      <c r="I85" s="80">
        <v>0</v>
      </c>
      <c r="J85" s="9">
        <v>0</v>
      </c>
      <c r="K85" s="81">
        <f t="shared" si="86"/>
        <v>0</v>
      </c>
      <c r="L85" s="80">
        <v>0</v>
      </c>
      <c r="M85" s="9">
        <v>0</v>
      </c>
      <c r="N85" s="81">
        <f t="shared" si="87"/>
        <v>0</v>
      </c>
      <c r="O85" s="80">
        <v>0</v>
      </c>
      <c r="P85" s="9">
        <v>0</v>
      </c>
      <c r="Q85" s="81">
        <f t="shared" si="88"/>
        <v>0</v>
      </c>
      <c r="R85" s="80">
        <v>0</v>
      </c>
      <c r="S85" s="9">
        <v>0</v>
      </c>
      <c r="T85" s="81">
        <f t="shared" si="89"/>
        <v>0</v>
      </c>
      <c r="U85" s="80">
        <f t="shared" si="90"/>
        <v>0</v>
      </c>
      <c r="V85" s="9">
        <f t="shared" si="90"/>
        <v>0</v>
      </c>
      <c r="W85" s="81">
        <f t="shared" si="91"/>
        <v>0</v>
      </c>
    </row>
    <row r="86" spans="1:23" ht="49.5" customHeight="1">
      <c r="A86" s="1"/>
      <c r="B86" s="218"/>
      <c r="C86" s="223"/>
      <c r="D86" s="7">
        <v>3000</v>
      </c>
      <c r="E86" s="79" t="s">
        <v>19</v>
      </c>
      <c r="F86" s="80">
        <v>0</v>
      </c>
      <c r="G86" s="9">
        <v>100000</v>
      </c>
      <c r="H86" s="81">
        <f t="shared" si="85"/>
        <v>100000</v>
      </c>
      <c r="I86" s="80">
        <v>0</v>
      </c>
      <c r="J86" s="9">
        <v>0</v>
      </c>
      <c r="K86" s="81">
        <f t="shared" si="86"/>
        <v>0</v>
      </c>
      <c r="L86" s="80">
        <v>0</v>
      </c>
      <c r="M86" s="9">
        <v>0</v>
      </c>
      <c r="N86" s="81">
        <f t="shared" si="87"/>
        <v>0</v>
      </c>
      <c r="O86" s="80">
        <v>0</v>
      </c>
      <c r="P86" s="9">
        <v>0</v>
      </c>
      <c r="Q86" s="81">
        <f t="shared" si="88"/>
        <v>0</v>
      </c>
      <c r="R86" s="80">
        <v>0</v>
      </c>
      <c r="S86" s="9">
        <v>0</v>
      </c>
      <c r="T86" s="81">
        <f t="shared" si="89"/>
        <v>0</v>
      </c>
      <c r="U86" s="80">
        <f t="shared" si="90"/>
        <v>0</v>
      </c>
      <c r="V86" s="9">
        <f t="shared" si="90"/>
        <v>100000</v>
      </c>
      <c r="W86" s="81">
        <f t="shared" si="91"/>
        <v>100000</v>
      </c>
    </row>
    <row r="87" spans="1:23" ht="54.95" customHeight="1">
      <c r="A87" s="1"/>
      <c r="B87" s="218"/>
      <c r="C87" s="223"/>
      <c r="D87" s="7">
        <v>4000</v>
      </c>
      <c r="E87" s="79" t="s">
        <v>20</v>
      </c>
      <c r="F87" s="80">
        <v>0</v>
      </c>
      <c r="G87" s="9">
        <v>0</v>
      </c>
      <c r="H87" s="81">
        <f t="shared" si="85"/>
        <v>0</v>
      </c>
      <c r="I87" s="80">
        <v>0</v>
      </c>
      <c r="J87" s="9">
        <v>0</v>
      </c>
      <c r="K87" s="81">
        <f t="shared" si="86"/>
        <v>0</v>
      </c>
      <c r="L87" s="80">
        <v>0</v>
      </c>
      <c r="M87" s="9">
        <v>0</v>
      </c>
      <c r="N87" s="81">
        <f t="shared" si="87"/>
        <v>0</v>
      </c>
      <c r="O87" s="80">
        <v>0</v>
      </c>
      <c r="P87" s="9">
        <v>0</v>
      </c>
      <c r="Q87" s="81">
        <f t="shared" si="88"/>
        <v>0</v>
      </c>
      <c r="R87" s="80">
        <v>0</v>
      </c>
      <c r="S87" s="9">
        <v>0</v>
      </c>
      <c r="T87" s="81">
        <f t="shared" si="89"/>
        <v>0</v>
      </c>
      <c r="U87" s="80">
        <f t="shared" si="90"/>
        <v>0</v>
      </c>
      <c r="V87" s="9">
        <f t="shared" si="90"/>
        <v>0</v>
      </c>
      <c r="W87" s="81">
        <f t="shared" si="91"/>
        <v>0</v>
      </c>
    </row>
    <row r="88" spans="1:23" ht="49.5" customHeight="1">
      <c r="A88" s="1"/>
      <c r="B88" s="218"/>
      <c r="C88" s="223"/>
      <c r="D88" s="7">
        <v>5000</v>
      </c>
      <c r="E88" s="79" t="s">
        <v>21</v>
      </c>
      <c r="F88" s="80">
        <v>1754781.98</v>
      </c>
      <c r="G88" s="9">
        <v>0</v>
      </c>
      <c r="H88" s="81">
        <f t="shared" si="85"/>
        <v>1754781.98</v>
      </c>
      <c r="I88" s="80">
        <v>0</v>
      </c>
      <c r="J88" s="9">
        <v>0</v>
      </c>
      <c r="K88" s="81">
        <f t="shared" si="86"/>
        <v>0</v>
      </c>
      <c r="L88" s="80">
        <v>0</v>
      </c>
      <c r="M88" s="9">
        <v>0</v>
      </c>
      <c r="N88" s="81">
        <f t="shared" si="87"/>
        <v>0</v>
      </c>
      <c r="O88" s="80">
        <v>0</v>
      </c>
      <c r="P88" s="9">
        <v>0</v>
      </c>
      <c r="Q88" s="81">
        <f t="shared" si="88"/>
        <v>0</v>
      </c>
      <c r="R88" s="80">
        <v>404781.98</v>
      </c>
      <c r="S88" s="9">
        <v>0</v>
      </c>
      <c r="T88" s="81">
        <f t="shared" si="89"/>
        <v>404781.98</v>
      </c>
      <c r="U88" s="80">
        <f t="shared" si="90"/>
        <v>1350000</v>
      </c>
      <c r="V88" s="9">
        <f t="shared" si="90"/>
        <v>0</v>
      </c>
      <c r="W88" s="81">
        <f t="shared" si="91"/>
        <v>1350000</v>
      </c>
    </row>
    <row r="89" spans="1:23" ht="49.5" customHeight="1">
      <c r="A89" s="1"/>
      <c r="B89" s="218"/>
      <c r="C89" s="224"/>
      <c r="D89" s="7">
        <v>6000</v>
      </c>
      <c r="E89" s="79" t="s">
        <v>22</v>
      </c>
      <c r="F89" s="80">
        <v>0</v>
      </c>
      <c r="G89" s="9">
        <v>0</v>
      </c>
      <c r="H89" s="81">
        <f t="shared" si="85"/>
        <v>0</v>
      </c>
      <c r="I89" s="80">
        <v>0</v>
      </c>
      <c r="J89" s="9">
        <v>0</v>
      </c>
      <c r="K89" s="81">
        <f t="shared" si="86"/>
        <v>0</v>
      </c>
      <c r="L89" s="80">
        <v>0</v>
      </c>
      <c r="M89" s="9">
        <v>0</v>
      </c>
      <c r="N89" s="81">
        <f t="shared" si="87"/>
        <v>0</v>
      </c>
      <c r="O89" s="80">
        <v>0</v>
      </c>
      <c r="P89" s="9">
        <v>0</v>
      </c>
      <c r="Q89" s="81">
        <f t="shared" si="88"/>
        <v>0</v>
      </c>
      <c r="R89" s="80">
        <v>0</v>
      </c>
      <c r="S89" s="9">
        <v>0</v>
      </c>
      <c r="T89" s="81">
        <f t="shared" si="89"/>
        <v>0</v>
      </c>
      <c r="U89" s="80">
        <f t="shared" si="90"/>
        <v>0</v>
      </c>
      <c r="V89" s="9">
        <f t="shared" si="90"/>
        <v>0</v>
      </c>
      <c r="W89" s="81">
        <f t="shared" si="91"/>
        <v>0</v>
      </c>
    </row>
    <row r="90" spans="1:23" ht="49.5" customHeight="1">
      <c r="A90" s="1"/>
      <c r="B90" s="218"/>
      <c r="C90" s="235">
        <v>2</v>
      </c>
      <c r="D90" s="230" t="s">
        <v>34</v>
      </c>
      <c r="E90" s="231"/>
      <c r="F90" s="77">
        <f>SUM(F91:F96)</f>
        <v>1079983.2</v>
      </c>
      <c r="G90" s="13">
        <f t="shared" ref="G90:W90" si="92">SUM(G91:G96)</f>
        <v>6242496</v>
      </c>
      <c r="H90" s="78">
        <f t="shared" si="92"/>
        <v>7322479.2000000002</v>
      </c>
      <c r="I90" s="77">
        <f t="shared" si="92"/>
        <v>0</v>
      </c>
      <c r="J90" s="13">
        <f t="shared" si="92"/>
        <v>0</v>
      </c>
      <c r="K90" s="78">
        <f t="shared" si="92"/>
        <v>0</v>
      </c>
      <c r="L90" s="77">
        <f t="shared" si="92"/>
        <v>0</v>
      </c>
      <c r="M90" s="13">
        <f t="shared" si="92"/>
        <v>0</v>
      </c>
      <c r="N90" s="78">
        <f t="shared" si="92"/>
        <v>0</v>
      </c>
      <c r="O90" s="77">
        <f t="shared" si="92"/>
        <v>0</v>
      </c>
      <c r="P90" s="13">
        <f t="shared" si="92"/>
        <v>0</v>
      </c>
      <c r="Q90" s="78">
        <f t="shared" si="92"/>
        <v>0</v>
      </c>
      <c r="R90" s="77">
        <f t="shared" si="92"/>
        <v>1079983.2</v>
      </c>
      <c r="S90" s="13">
        <f t="shared" si="92"/>
        <v>1819068.12</v>
      </c>
      <c r="T90" s="78">
        <f t="shared" si="92"/>
        <v>2899051.3200000003</v>
      </c>
      <c r="U90" s="77">
        <f t="shared" si="92"/>
        <v>0</v>
      </c>
      <c r="V90" s="13">
        <f t="shared" si="92"/>
        <v>4423427.88</v>
      </c>
      <c r="W90" s="78">
        <f t="shared" si="92"/>
        <v>4423427.88</v>
      </c>
    </row>
    <row r="91" spans="1:23" ht="49.5" customHeight="1">
      <c r="A91" s="1"/>
      <c r="B91" s="218"/>
      <c r="C91" s="223"/>
      <c r="D91" s="7">
        <v>1000</v>
      </c>
      <c r="E91" s="79" t="s">
        <v>17</v>
      </c>
      <c r="F91" s="80">
        <v>0</v>
      </c>
      <c r="G91" s="9">
        <v>6242496</v>
      </c>
      <c r="H91" s="81">
        <f t="shared" ref="H91:H96" si="93">+G91+F91</f>
        <v>6242496</v>
      </c>
      <c r="I91" s="80">
        <v>0</v>
      </c>
      <c r="J91" s="9">
        <v>0</v>
      </c>
      <c r="K91" s="81">
        <f t="shared" ref="K91:K96" si="94">+J91+I91</f>
        <v>0</v>
      </c>
      <c r="L91" s="80">
        <v>0</v>
      </c>
      <c r="M91" s="9">
        <v>0</v>
      </c>
      <c r="N91" s="81">
        <f t="shared" ref="N91:N96" si="95">+M91+L91</f>
        <v>0</v>
      </c>
      <c r="O91" s="80">
        <v>0</v>
      </c>
      <c r="P91" s="9">
        <v>0</v>
      </c>
      <c r="Q91" s="81">
        <f t="shared" ref="Q91:Q96" si="96">+P91+O91</f>
        <v>0</v>
      </c>
      <c r="R91" s="80">
        <v>0</v>
      </c>
      <c r="S91" s="9">
        <v>1819068.12</v>
      </c>
      <c r="T91" s="81">
        <f t="shared" ref="T91:T96" si="97">+S91+R91</f>
        <v>1819068.12</v>
      </c>
      <c r="U91" s="80">
        <f t="shared" ref="U91:V96" si="98">+F91-I91-L91-O91-R91</f>
        <v>0</v>
      </c>
      <c r="V91" s="9">
        <f t="shared" si="98"/>
        <v>4423427.88</v>
      </c>
      <c r="W91" s="81">
        <f t="shared" ref="W91:W96" si="99">+U91+V91</f>
        <v>4423427.88</v>
      </c>
    </row>
    <row r="92" spans="1:23" ht="49.5" customHeight="1">
      <c r="A92" s="1"/>
      <c r="B92" s="218"/>
      <c r="C92" s="223"/>
      <c r="D92" s="7">
        <v>2000</v>
      </c>
      <c r="E92" s="79" t="s">
        <v>18</v>
      </c>
      <c r="F92" s="80">
        <v>0</v>
      </c>
      <c r="G92" s="9">
        <v>0</v>
      </c>
      <c r="H92" s="81">
        <f t="shared" si="93"/>
        <v>0</v>
      </c>
      <c r="I92" s="80">
        <v>0</v>
      </c>
      <c r="J92" s="9">
        <v>0</v>
      </c>
      <c r="K92" s="81">
        <f t="shared" si="94"/>
        <v>0</v>
      </c>
      <c r="L92" s="80">
        <v>0</v>
      </c>
      <c r="M92" s="9">
        <v>0</v>
      </c>
      <c r="N92" s="81">
        <f t="shared" si="95"/>
        <v>0</v>
      </c>
      <c r="O92" s="80">
        <v>0</v>
      </c>
      <c r="P92" s="9">
        <v>0</v>
      </c>
      <c r="Q92" s="81">
        <f t="shared" si="96"/>
        <v>0</v>
      </c>
      <c r="R92" s="80">
        <v>0</v>
      </c>
      <c r="S92" s="9">
        <v>0</v>
      </c>
      <c r="T92" s="81">
        <f t="shared" si="97"/>
        <v>0</v>
      </c>
      <c r="U92" s="80">
        <f t="shared" si="98"/>
        <v>0</v>
      </c>
      <c r="V92" s="9">
        <f t="shared" si="98"/>
        <v>0</v>
      </c>
      <c r="W92" s="81">
        <f t="shared" si="99"/>
        <v>0</v>
      </c>
    </row>
    <row r="93" spans="1:23" ht="49.5" customHeight="1">
      <c r="A93" s="1"/>
      <c r="B93" s="218"/>
      <c r="C93" s="223"/>
      <c r="D93" s="7">
        <v>3000</v>
      </c>
      <c r="E93" s="79" t="s">
        <v>19</v>
      </c>
      <c r="F93" s="80">
        <v>0</v>
      </c>
      <c r="G93" s="9">
        <v>0</v>
      </c>
      <c r="H93" s="81">
        <f t="shared" si="93"/>
        <v>0</v>
      </c>
      <c r="I93" s="80">
        <v>0</v>
      </c>
      <c r="J93" s="9">
        <v>0</v>
      </c>
      <c r="K93" s="81">
        <f t="shared" si="94"/>
        <v>0</v>
      </c>
      <c r="L93" s="80">
        <v>0</v>
      </c>
      <c r="M93" s="9">
        <v>0</v>
      </c>
      <c r="N93" s="81">
        <f t="shared" si="95"/>
        <v>0</v>
      </c>
      <c r="O93" s="80">
        <v>0</v>
      </c>
      <c r="P93" s="9">
        <v>0</v>
      </c>
      <c r="Q93" s="81">
        <f t="shared" si="96"/>
        <v>0</v>
      </c>
      <c r="R93" s="80">
        <v>0</v>
      </c>
      <c r="S93" s="9">
        <v>0</v>
      </c>
      <c r="T93" s="81">
        <f t="shared" si="97"/>
        <v>0</v>
      </c>
      <c r="U93" s="80">
        <f t="shared" si="98"/>
        <v>0</v>
      </c>
      <c r="V93" s="9">
        <f t="shared" si="98"/>
        <v>0</v>
      </c>
      <c r="W93" s="81">
        <f t="shared" si="99"/>
        <v>0</v>
      </c>
    </row>
    <row r="94" spans="1:23" ht="49.5" customHeight="1">
      <c r="A94" s="1"/>
      <c r="B94" s="218"/>
      <c r="C94" s="223"/>
      <c r="D94" s="7">
        <v>4000</v>
      </c>
      <c r="E94" s="79" t="s">
        <v>20</v>
      </c>
      <c r="F94" s="80">
        <v>0</v>
      </c>
      <c r="G94" s="9">
        <v>0</v>
      </c>
      <c r="H94" s="81">
        <f t="shared" si="93"/>
        <v>0</v>
      </c>
      <c r="I94" s="80">
        <v>0</v>
      </c>
      <c r="J94" s="9">
        <v>0</v>
      </c>
      <c r="K94" s="81">
        <f t="shared" si="94"/>
        <v>0</v>
      </c>
      <c r="L94" s="80">
        <v>0</v>
      </c>
      <c r="M94" s="9">
        <v>0</v>
      </c>
      <c r="N94" s="81">
        <f t="shared" si="95"/>
        <v>0</v>
      </c>
      <c r="O94" s="80">
        <v>0</v>
      </c>
      <c r="P94" s="9">
        <v>0</v>
      </c>
      <c r="Q94" s="81">
        <f t="shared" si="96"/>
        <v>0</v>
      </c>
      <c r="R94" s="80">
        <v>0</v>
      </c>
      <c r="S94" s="9">
        <v>0</v>
      </c>
      <c r="T94" s="81">
        <f t="shared" si="97"/>
        <v>0</v>
      </c>
      <c r="U94" s="80">
        <f t="shared" si="98"/>
        <v>0</v>
      </c>
      <c r="V94" s="9">
        <f t="shared" si="98"/>
        <v>0</v>
      </c>
      <c r="W94" s="81">
        <f t="shared" si="99"/>
        <v>0</v>
      </c>
    </row>
    <row r="95" spans="1:23" ht="49.5" customHeight="1">
      <c r="A95" s="1"/>
      <c r="B95" s="218"/>
      <c r="C95" s="223"/>
      <c r="D95" s="7">
        <v>5000</v>
      </c>
      <c r="E95" s="79" t="s">
        <v>21</v>
      </c>
      <c r="F95" s="80">
        <v>1079983.2</v>
      </c>
      <c r="G95" s="9">
        <v>0</v>
      </c>
      <c r="H95" s="81">
        <f t="shared" si="93"/>
        <v>1079983.2</v>
      </c>
      <c r="I95" s="80">
        <v>0</v>
      </c>
      <c r="J95" s="9">
        <v>0</v>
      </c>
      <c r="K95" s="81">
        <f t="shared" si="94"/>
        <v>0</v>
      </c>
      <c r="L95" s="80">
        <v>0</v>
      </c>
      <c r="M95" s="9">
        <v>0</v>
      </c>
      <c r="N95" s="81">
        <f t="shared" si="95"/>
        <v>0</v>
      </c>
      <c r="O95" s="80">
        <v>0</v>
      </c>
      <c r="P95" s="9">
        <v>0</v>
      </c>
      <c r="Q95" s="81">
        <f t="shared" si="96"/>
        <v>0</v>
      </c>
      <c r="R95" s="80">
        <v>1079983.2</v>
      </c>
      <c r="S95" s="9">
        <v>0</v>
      </c>
      <c r="T95" s="81">
        <f t="shared" si="97"/>
        <v>1079983.2</v>
      </c>
      <c r="U95" s="80">
        <f t="shared" si="98"/>
        <v>0</v>
      </c>
      <c r="V95" s="9">
        <f t="shared" si="98"/>
        <v>0</v>
      </c>
      <c r="W95" s="81">
        <f t="shared" si="99"/>
        <v>0</v>
      </c>
    </row>
    <row r="96" spans="1:23" ht="49.5" customHeight="1">
      <c r="A96" s="1"/>
      <c r="B96" s="219"/>
      <c r="C96" s="224"/>
      <c r="D96" s="7">
        <v>6000</v>
      </c>
      <c r="E96" s="79" t="s">
        <v>22</v>
      </c>
      <c r="F96" s="80">
        <v>0</v>
      </c>
      <c r="G96" s="9">
        <v>0</v>
      </c>
      <c r="H96" s="81">
        <f t="shared" si="93"/>
        <v>0</v>
      </c>
      <c r="I96" s="80">
        <v>0</v>
      </c>
      <c r="J96" s="9">
        <v>0</v>
      </c>
      <c r="K96" s="81">
        <f t="shared" si="94"/>
        <v>0</v>
      </c>
      <c r="L96" s="80">
        <v>0</v>
      </c>
      <c r="M96" s="9">
        <v>0</v>
      </c>
      <c r="N96" s="81">
        <f t="shared" si="95"/>
        <v>0</v>
      </c>
      <c r="O96" s="80">
        <v>0</v>
      </c>
      <c r="P96" s="9">
        <v>0</v>
      </c>
      <c r="Q96" s="81">
        <f t="shared" si="96"/>
        <v>0</v>
      </c>
      <c r="R96" s="80">
        <v>0</v>
      </c>
      <c r="S96" s="9">
        <v>0</v>
      </c>
      <c r="T96" s="81">
        <f t="shared" si="97"/>
        <v>0</v>
      </c>
      <c r="U96" s="80">
        <f t="shared" si="98"/>
        <v>0</v>
      </c>
      <c r="V96" s="9">
        <f t="shared" si="98"/>
        <v>0</v>
      </c>
      <c r="W96" s="81">
        <f t="shared" si="99"/>
        <v>0</v>
      </c>
    </row>
    <row r="97" spans="1:23" ht="64.5" customHeight="1">
      <c r="A97" s="1"/>
      <c r="B97" s="236">
        <v>8</v>
      </c>
      <c r="C97" s="233" t="s">
        <v>64</v>
      </c>
      <c r="D97" s="234"/>
      <c r="E97" s="234"/>
      <c r="F97" s="74">
        <f>SUM(F98:F103)</f>
        <v>7103438.3200000003</v>
      </c>
      <c r="G97" s="75">
        <f t="shared" ref="G97:W97" si="100">SUM(G98:G103)</f>
        <v>6660676.6100000003</v>
      </c>
      <c r="H97" s="76">
        <f t="shared" si="100"/>
        <v>13764114.93</v>
      </c>
      <c r="I97" s="74">
        <f t="shared" si="100"/>
        <v>0</v>
      </c>
      <c r="J97" s="75">
        <f t="shared" si="100"/>
        <v>0</v>
      </c>
      <c r="K97" s="76">
        <f t="shared" si="100"/>
        <v>0</v>
      </c>
      <c r="L97" s="74">
        <f t="shared" si="100"/>
        <v>0</v>
      </c>
      <c r="M97" s="75">
        <f t="shared" si="100"/>
        <v>0</v>
      </c>
      <c r="N97" s="76">
        <f t="shared" si="100"/>
        <v>0</v>
      </c>
      <c r="O97" s="74">
        <f t="shared" si="100"/>
        <v>0</v>
      </c>
      <c r="P97" s="75">
        <f t="shared" si="100"/>
        <v>0</v>
      </c>
      <c r="Q97" s="76">
        <f t="shared" si="100"/>
        <v>0</v>
      </c>
      <c r="R97" s="74">
        <f t="shared" si="100"/>
        <v>2811997.76</v>
      </c>
      <c r="S97" s="75">
        <f t="shared" si="100"/>
        <v>3768018.26</v>
      </c>
      <c r="T97" s="76">
        <f t="shared" si="100"/>
        <v>6580016.0199999996</v>
      </c>
      <c r="U97" s="74">
        <f t="shared" si="100"/>
        <v>4291440.5600000005</v>
      </c>
      <c r="V97" s="75">
        <f t="shared" si="100"/>
        <v>2892658.3500000006</v>
      </c>
      <c r="W97" s="76">
        <f t="shared" si="100"/>
        <v>7184098.9100000011</v>
      </c>
    </row>
    <row r="98" spans="1:23" ht="49.5" customHeight="1">
      <c r="A98" s="1"/>
      <c r="B98" s="236"/>
      <c r="C98" s="83"/>
      <c r="D98" s="7">
        <v>1000</v>
      </c>
      <c r="E98" s="79" t="s">
        <v>17</v>
      </c>
      <c r="F98" s="80">
        <v>0</v>
      </c>
      <c r="G98" s="9">
        <v>5844388.6100000003</v>
      </c>
      <c r="H98" s="81">
        <f t="shared" ref="H98:H103" si="101">+G98+F98</f>
        <v>5844388.6100000003</v>
      </c>
      <c r="I98" s="80">
        <v>0</v>
      </c>
      <c r="J98" s="9">
        <v>0</v>
      </c>
      <c r="K98" s="81">
        <f t="shared" ref="K98:K103" si="102">+J98+I98</f>
        <v>0</v>
      </c>
      <c r="L98" s="80">
        <v>0</v>
      </c>
      <c r="M98" s="9">
        <v>0</v>
      </c>
      <c r="N98" s="81">
        <f t="shared" ref="N98:N103" si="103">+M98+L98</f>
        <v>0</v>
      </c>
      <c r="O98" s="80">
        <v>0</v>
      </c>
      <c r="P98" s="9">
        <v>0</v>
      </c>
      <c r="Q98" s="81">
        <f t="shared" ref="Q98:Q103" si="104">+P98+O98</f>
        <v>0</v>
      </c>
      <c r="R98" s="80">
        <v>0</v>
      </c>
      <c r="S98" s="9">
        <v>3768018.26</v>
      </c>
      <c r="T98" s="81">
        <f t="shared" ref="T98:T103" si="105">+S98+R98</f>
        <v>3768018.26</v>
      </c>
      <c r="U98" s="80">
        <f t="shared" ref="U98:V103" si="106">+F98-I98-L98-O98-R98</f>
        <v>0</v>
      </c>
      <c r="V98" s="9">
        <f t="shared" si="106"/>
        <v>2076370.3500000006</v>
      </c>
      <c r="W98" s="81">
        <f t="shared" ref="W98:W103" si="107">+U98+V98</f>
        <v>2076370.3500000006</v>
      </c>
    </row>
    <row r="99" spans="1:23" ht="49.5" customHeight="1">
      <c r="A99" s="1"/>
      <c r="B99" s="236"/>
      <c r="C99" s="83"/>
      <c r="D99" s="7">
        <v>2000</v>
      </c>
      <c r="E99" s="79" t="s">
        <v>18</v>
      </c>
      <c r="F99" s="80">
        <v>0</v>
      </c>
      <c r="G99" s="9">
        <v>100000</v>
      </c>
      <c r="H99" s="81">
        <f t="shared" si="101"/>
        <v>100000</v>
      </c>
      <c r="I99" s="80">
        <v>0</v>
      </c>
      <c r="J99" s="9">
        <v>0</v>
      </c>
      <c r="K99" s="81">
        <f t="shared" si="102"/>
        <v>0</v>
      </c>
      <c r="L99" s="80">
        <v>0</v>
      </c>
      <c r="M99" s="9">
        <v>0</v>
      </c>
      <c r="N99" s="81">
        <f t="shared" si="103"/>
        <v>0</v>
      </c>
      <c r="O99" s="80">
        <v>0</v>
      </c>
      <c r="P99" s="9">
        <v>0</v>
      </c>
      <c r="Q99" s="81">
        <f t="shared" si="104"/>
        <v>0</v>
      </c>
      <c r="R99" s="80">
        <v>0</v>
      </c>
      <c r="S99" s="9">
        <v>0</v>
      </c>
      <c r="T99" s="81">
        <f t="shared" si="105"/>
        <v>0</v>
      </c>
      <c r="U99" s="80">
        <f t="shared" si="106"/>
        <v>0</v>
      </c>
      <c r="V99" s="9">
        <f t="shared" si="106"/>
        <v>100000</v>
      </c>
      <c r="W99" s="81">
        <f t="shared" si="107"/>
        <v>100000</v>
      </c>
    </row>
    <row r="100" spans="1:23" ht="49.5" customHeight="1">
      <c r="A100" s="1"/>
      <c r="B100" s="236"/>
      <c r="C100" s="83"/>
      <c r="D100" s="7">
        <v>3000</v>
      </c>
      <c r="E100" s="79" t="s">
        <v>19</v>
      </c>
      <c r="F100" s="80">
        <v>7103438.3200000003</v>
      </c>
      <c r="G100" s="9">
        <v>216288</v>
      </c>
      <c r="H100" s="81">
        <f t="shared" si="101"/>
        <v>7319726.3200000003</v>
      </c>
      <c r="I100" s="80">
        <v>0</v>
      </c>
      <c r="J100" s="9">
        <v>0</v>
      </c>
      <c r="K100" s="81">
        <f t="shared" si="102"/>
        <v>0</v>
      </c>
      <c r="L100" s="80">
        <v>0</v>
      </c>
      <c r="M100" s="9">
        <v>0</v>
      </c>
      <c r="N100" s="81">
        <f t="shared" si="103"/>
        <v>0</v>
      </c>
      <c r="O100" s="80">
        <v>0</v>
      </c>
      <c r="P100" s="9">
        <v>0</v>
      </c>
      <c r="Q100" s="81">
        <f t="shared" si="104"/>
        <v>0</v>
      </c>
      <c r="R100" s="80">
        <v>2811997.76</v>
      </c>
      <c r="S100" s="9">
        <v>0</v>
      </c>
      <c r="T100" s="81">
        <f t="shared" si="105"/>
        <v>2811997.76</v>
      </c>
      <c r="U100" s="80">
        <f t="shared" si="106"/>
        <v>4291440.5600000005</v>
      </c>
      <c r="V100" s="9">
        <f t="shared" si="106"/>
        <v>216288</v>
      </c>
      <c r="W100" s="81">
        <f t="shared" si="107"/>
        <v>4507728.5600000005</v>
      </c>
    </row>
    <row r="101" spans="1:23" ht="54.95" customHeight="1">
      <c r="A101" s="1"/>
      <c r="B101" s="236"/>
      <c r="C101" s="83"/>
      <c r="D101" s="7">
        <v>4000</v>
      </c>
      <c r="E101" s="79" t="s">
        <v>20</v>
      </c>
      <c r="F101" s="80">
        <v>0</v>
      </c>
      <c r="G101" s="9">
        <v>0</v>
      </c>
      <c r="H101" s="81">
        <f t="shared" si="101"/>
        <v>0</v>
      </c>
      <c r="I101" s="80">
        <v>0</v>
      </c>
      <c r="J101" s="9">
        <v>0</v>
      </c>
      <c r="K101" s="81">
        <f t="shared" si="102"/>
        <v>0</v>
      </c>
      <c r="L101" s="80">
        <v>0</v>
      </c>
      <c r="M101" s="9">
        <v>0</v>
      </c>
      <c r="N101" s="81">
        <f t="shared" si="103"/>
        <v>0</v>
      </c>
      <c r="O101" s="80">
        <v>0</v>
      </c>
      <c r="P101" s="9">
        <v>0</v>
      </c>
      <c r="Q101" s="81">
        <f t="shared" si="104"/>
        <v>0</v>
      </c>
      <c r="R101" s="80">
        <v>0</v>
      </c>
      <c r="S101" s="9">
        <v>0</v>
      </c>
      <c r="T101" s="81">
        <f t="shared" si="105"/>
        <v>0</v>
      </c>
      <c r="U101" s="80">
        <f t="shared" si="106"/>
        <v>0</v>
      </c>
      <c r="V101" s="9">
        <f t="shared" si="106"/>
        <v>0</v>
      </c>
      <c r="W101" s="81">
        <f t="shared" si="107"/>
        <v>0</v>
      </c>
    </row>
    <row r="102" spans="1:23" s="163" customFormat="1" ht="49.5" customHeight="1">
      <c r="A102" s="136"/>
      <c r="B102" s="236"/>
      <c r="C102" s="137"/>
      <c r="D102" s="7">
        <v>5000</v>
      </c>
      <c r="E102" s="79" t="s">
        <v>21</v>
      </c>
      <c r="F102" s="80">
        <v>0</v>
      </c>
      <c r="G102" s="9">
        <v>500000</v>
      </c>
      <c r="H102" s="81">
        <f t="shared" si="101"/>
        <v>500000</v>
      </c>
      <c r="I102" s="80">
        <v>0</v>
      </c>
      <c r="J102" s="9">
        <v>0</v>
      </c>
      <c r="K102" s="81">
        <f t="shared" si="102"/>
        <v>0</v>
      </c>
      <c r="L102" s="80">
        <v>0</v>
      </c>
      <c r="M102" s="9">
        <v>0</v>
      </c>
      <c r="N102" s="81">
        <f t="shared" si="103"/>
        <v>0</v>
      </c>
      <c r="O102" s="80">
        <v>0</v>
      </c>
      <c r="P102" s="9">
        <v>0</v>
      </c>
      <c r="Q102" s="81">
        <f t="shared" si="104"/>
        <v>0</v>
      </c>
      <c r="R102" s="80">
        <v>0</v>
      </c>
      <c r="S102" s="9">
        <v>0</v>
      </c>
      <c r="T102" s="81">
        <f t="shared" si="105"/>
        <v>0</v>
      </c>
      <c r="U102" s="80">
        <f t="shared" si="106"/>
        <v>0</v>
      </c>
      <c r="V102" s="9">
        <f t="shared" si="106"/>
        <v>500000</v>
      </c>
      <c r="W102" s="81">
        <f t="shared" si="107"/>
        <v>500000</v>
      </c>
    </row>
    <row r="103" spans="1:23" ht="49.5" customHeight="1">
      <c r="A103" s="1"/>
      <c r="B103" s="236"/>
      <c r="C103" s="84"/>
      <c r="D103" s="7">
        <v>6000</v>
      </c>
      <c r="E103" s="79" t="s">
        <v>22</v>
      </c>
      <c r="F103" s="80">
        <v>0</v>
      </c>
      <c r="G103" s="9">
        <v>0</v>
      </c>
      <c r="H103" s="81">
        <f t="shared" si="101"/>
        <v>0</v>
      </c>
      <c r="I103" s="80">
        <v>0</v>
      </c>
      <c r="J103" s="9">
        <v>0</v>
      </c>
      <c r="K103" s="81">
        <f t="shared" si="102"/>
        <v>0</v>
      </c>
      <c r="L103" s="80">
        <v>0</v>
      </c>
      <c r="M103" s="9">
        <v>0</v>
      </c>
      <c r="N103" s="81">
        <f t="shared" si="103"/>
        <v>0</v>
      </c>
      <c r="O103" s="80">
        <v>0</v>
      </c>
      <c r="P103" s="9">
        <v>0</v>
      </c>
      <c r="Q103" s="81">
        <f t="shared" si="104"/>
        <v>0</v>
      </c>
      <c r="R103" s="80">
        <v>0</v>
      </c>
      <c r="S103" s="9">
        <v>0</v>
      </c>
      <c r="T103" s="81">
        <f t="shared" si="105"/>
        <v>0</v>
      </c>
      <c r="U103" s="80">
        <f t="shared" si="106"/>
        <v>0</v>
      </c>
      <c r="V103" s="9">
        <f t="shared" si="106"/>
        <v>0</v>
      </c>
      <c r="W103" s="81">
        <f t="shared" si="107"/>
        <v>0</v>
      </c>
    </row>
    <row r="104" spans="1:23" ht="87" customHeight="1">
      <c r="A104" s="1"/>
      <c r="B104" s="236">
        <v>9</v>
      </c>
      <c r="C104" s="233" t="s">
        <v>65</v>
      </c>
      <c r="D104" s="234"/>
      <c r="E104" s="234"/>
      <c r="F104" s="74">
        <f>SUM(F105:F110)</f>
        <v>18506389.73</v>
      </c>
      <c r="G104" s="75">
        <f t="shared" ref="G104:W104" si="108">SUM(G105:G110)</f>
        <v>27425.18</v>
      </c>
      <c r="H104" s="76">
        <f t="shared" si="108"/>
        <v>18533814.91</v>
      </c>
      <c r="I104" s="74">
        <f t="shared" si="108"/>
        <v>0</v>
      </c>
      <c r="J104" s="75">
        <f t="shared" si="108"/>
        <v>0</v>
      </c>
      <c r="K104" s="76">
        <f t="shared" si="108"/>
        <v>0</v>
      </c>
      <c r="L104" s="74">
        <f t="shared" si="108"/>
        <v>0</v>
      </c>
      <c r="M104" s="75">
        <f t="shared" si="108"/>
        <v>0</v>
      </c>
      <c r="N104" s="76">
        <f t="shared" si="108"/>
        <v>0</v>
      </c>
      <c r="O104" s="74">
        <f t="shared" si="108"/>
        <v>0</v>
      </c>
      <c r="P104" s="75">
        <f t="shared" si="108"/>
        <v>0</v>
      </c>
      <c r="Q104" s="76">
        <f t="shared" si="108"/>
        <v>0</v>
      </c>
      <c r="R104" s="74">
        <f t="shared" si="108"/>
        <v>11661390.619999999</v>
      </c>
      <c r="S104" s="75">
        <f t="shared" si="108"/>
        <v>0</v>
      </c>
      <c r="T104" s="76">
        <f t="shared" si="108"/>
        <v>11661390.619999999</v>
      </c>
      <c r="U104" s="74">
        <f t="shared" si="108"/>
        <v>6844999.1100000013</v>
      </c>
      <c r="V104" s="75">
        <f t="shared" si="108"/>
        <v>27425.18</v>
      </c>
      <c r="W104" s="76">
        <f t="shared" si="108"/>
        <v>6872424.290000001</v>
      </c>
    </row>
    <row r="105" spans="1:23" ht="49.5" customHeight="1">
      <c r="A105" s="1"/>
      <c r="B105" s="236"/>
      <c r="C105" s="83"/>
      <c r="D105" s="7">
        <v>1000</v>
      </c>
      <c r="E105" s="79" t="s">
        <v>17</v>
      </c>
      <c r="F105" s="80">
        <v>0</v>
      </c>
      <c r="G105" s="9">
        <v>0</v>
      </c>
      <c r="H105" s="81">
        <f t="shared" ref="H105:H110" si="109">+G105+F105</f>
        <v>0</v>
      </c>
      <c r="I105" s="80">
        <v>0</v>
      </c>
      <c r="J105" s="9">
        <v>0</v>
      </c>
      <c r="K105" s="81">
        <f t="shared" ref="K105:K110" si="110">+J105+I105</f>
        <v>0</v>
      </c>
      <c r="L105" s="80">
        <v>0</v>
      </c>
      <c r="M105" s="9">
        <v>0</v>
      </c>
      <c r="N105" s="81">
        <f t="shared" ref="N105:N110" si="111">+M105+L105</f>
        <v>0</v>
      </c>
      <c r="O105" s="80">
        <v>0</v>
      </c>
      <c r="P105" s="9">
        <v>0</v>
      </c>
      <c r="Q105" s="81">
        <f t="shared" ref="Q105:Q110" si="112">+P105+O105</f>
        <v>0</v>
      </c>
      <c r="R105" s="80">
        <v>0</v>
      </c>
      <c r="S105" s="9">
        <v>0</v>
      </c>
      <c r="T105" s="81">
        <f t="shared" ref="T105:T110" si="113">+S105+R105</f>
        <v>0</v>
      </c>
      <c r="U105" s="80">
        <f t="shared" ref="U105:V110" si="114">+F105-I105-L105-O105-R105</f>
        <v>0</v>
      </c>
      <c r="V105" s="9">
        <f t="shared" si="114"/>
        <v>0</v>
      </c>
      <c r="W105" s="81">
        <f t="shared" ref="W105:W110" si="115">+U105+V105</f>
        <v>0</v>
      </c>
    </row>
    <row r="106" spans="1:23" ht="49.5" customHeight="1">
      <c r="A106" s="1"/>
      <c r="B106" s="236"/>
      <c r="C106" s="83"/>
      <c r="D106" s="7">
        <v>2000</v>
      </c>
      <c r="E106" s="79" t="s">
        <v>18</v>
      </c>
      <c r="F106" s="80">
        <v>0</v>
      </c>
      <c r="G106" s="9">
        <v>27425.18</v>
      </c>
      <c r="H106" s="81">
        <f t="shared" si="109"/>
        <v>27425.18</v>
      </c>
      <c r="I106" s="80">
        <v>0</v>
      </c>
      <c r="J106" s="9">
        <v>0</v>
      </c>
      <c r="K106" s="81">
        <f t="shared" si="110"/>
        <v>0</v>
      </c>
      <c r="L106" s="80">
        <v>0</v>
      </c>
      <c r="M106" s="9">
        <v>0</v>
      </c>
      <c r="N106" s="81">
        <f t="shared" si="111"/>
        <v>0</v>
      </c>
      <c r="O106" s="80">
        <v>0</v>
      </c>
      <c r="P106" s="9">
        <v>0</v>
      </c>
      <c r="Q106" s="81">
        <f t="shared" si="112"/>
        <v>0</v>
      </c>
      <c r="R106" s="80">
        <v>0</v>
      </c>
      <c r="S106" s="9">
        <v>0</v>
      </c>
      <c r="T106" s="81">
        <f t="shared" si="113"/>
        <v>0</v>
      </c>
      <c r="U106" s="80">
        <f t="shared" si="114"/>
        <v>0</v>
      </c>
      <c r="V106" s="9">
        <f t="shared" si="114"/>
        <v>27425.18</v>
      </c>
      <c r="W106" s="81">
        <f t="shared" si="115"/>
        <v>27425.18</v>
      </c>
    </row>
    <row r="107" spans="1:23" ht="49.5" customHeight="1">
      <c r="A107" s="1"/>
      <c r="B107" s="236"/>
      <c r="C107" s="83"/>
      <c r="D107" s="7">
        <v>3000</v>
      </c>
      <c r="E107" s="79" t="s">
        <v>19</v>
      </c>
      <c r="F107" s="80">
        <v>0</v>
      </c>
      <c r="G107" s="9">
        <v>0</v>
      </c>
      <c r="H107" s="81">
        <f t="shared" si="109"/>
        <v>0</v>
      </c>
      <c r="I107" s="80">
        <v>0</v>
      </c>
      <c r="J107" s="9">
        <v>0</v>
      </c>
      <c r="K107" s="81">
        <f t="shared" si="110"/>
        <v>0</v>
      </c>
      <c r="L107" s="80">
        <v>0</v>
      </c>
      <c r="M107" s="9">
        <v>0</v>
      </c>
      <c r="N107" s="81">
        <f t="shared" si="111"/>
        <v>0</v>
      </c>
      <c r="O107" s="80">
        <v>0</v>
      </c>
      <c r="P107" s="9">
        <v>0</v>
      </c>
      <c r="Q107" s="81">
        <f t="shared" si="112"/>
        <v>0</v>
      </c>
      <c r="R107" s="80">
        <v>0</v>
      </c>
      <c r="S107" s="9">
        <v>0</v>
      </c>
      <c r="T107" s="81">
        <f t="shared" si="113"/>
        <v>0</v>
      </c>
      <c r="U107" s="80">
        <f t="shared" si="114"/>
        <v>0</v>
      </c>
      <c r="V107" s="9">
        <f t="shared" si="114"/>
        <v>0</v>
      </c>
      <c r="W107" s="81">
        <f t="shared" si="115"/>
        <v>0</v>
      </c>
    </row>
    <row r="108" spans="1:23" ht="54.95" customHeight="1">
      <c r="A108" s="1"/>
      <c r="B108" s="236"/>
      <c r="C108" s="83"/>
      <c r="D108" s="7">
        <v>4000</v>
      </c>
      <c r="E108" s="79" t="s">
        <v>20</v>
      </c>
      <c r="F108" s="80">
        <v>0</v>
      </c>
      <c r="G108" s="9">
        <v>0</v>
      </c>
      <c r="H108" s="81">
        <f t="shared" si="109"/>
        <v>0</v>
      </c>
      <c r="I108" s="80">
        <v>0</v>
      </c>
      <c r="J108" s="9">
        <v>0</v>
      </c>
      <c r="K108" s="81">
        <f t="shared" si="110"/>
        <v>0</v>
      </c>
      <c r="L108" s="80">
        <v>0</v>
      </c>
      <c r="M108" s="9">
        <v>0</v>
      </c>
      <c r="N108" s="81">
        <f t="shared" si="111"/>
        <v>0</v>
      </c>
      <c r="O108" s="80">
        <v>0</v>
      </c>
      <c r="P108" s="9">
        <v>0</v>
      </c>
      <c r="Q108" s="81">
        <f t="shared" si="112"/>
        <v>0</v>
      </c>
      <c r="R108" s="80">
        <v>0</v>
      </c>
      <c r="S108" s="9">
        <v>0</v>
      </c>
      <c r="T108" s="81">
        <f t="shared" si="113"/>
        <v>0</v>
      </c>
      <c r="U108" s="80">
        <f t="shared" si="114"/>
        <v>0</v>
      </c>
      <c r="V108" s="9">
        <f t="shared" si="114"/>
        <v>0</v>
      </c>
      <c r="W108" s="81">
        <f t="shared" si="115"/>
        <v>0</v>
      </c>
    </row>
    <row r="109" spans="1:23" ht="49.5" customHeight="1">
      <c r="A109" s="1"/>
      <c r="B109" s="236"/>
      <c r="C109" s="83"/>
      <c r="D109" s="7">
        <v>5000</v>
      </c>
      <c r="E109" s="79" t="s">
        <v>21</v>
      </c>
      <c r="F109" s="80">
        <v>11705575.82</v>
      </c>
      <c r="G109" s="9">
        <v>0</v>
      </c>
      <c r="H109" s="81">
        <f t="shared" si="109"/>
        <v>11705575.82</v>
      </c>
      <c r="I109" s="80">
        <v>0</v>
      </c>
      <c r="J109" s="9">
        <v>0</v>
      </c>
      <c r="K109" s="81">
        <f t="shared" si="110"/>
        <v>0</v>
      </c>
      <c r="L109" s="80">
        <v>0</v>
      </c>
      <c r="M109" s="9">
        <v>0</v>
      </c>
      <c r="N109" s="81">
        <f t="shared" si="111"/>
        <v>0</v>
      </c>
      <c r="O109" s="80">
        <v>0</v>
      </c>
      <c r="P109" s="9">
        <v>0</v>
      </c>
      <c r="Q109" s="81">
        <f t="shared" si="112"/>
        <v>0</v>
      </c>
      <c r="R109" s="80">
        <v>11661390.619999999</v>
      </c>
      <c r="S109" s="9">
        <v>0</v>
      </c>
      <c r="T109" s="81">
        <f t="shared" si="113"/>
        <v>11661390.619999999</v>
      </c>
      <c r="U109" s="80">
        <f t="shared" si="114"/>
        <v>44185.200000001118</v>
      </c>
      <c r="V109" s="9">
        <f t="shared" si="114"/>
        <v>0</v>
      </c>
      <c r="W109" s="81">
        <f t="shared" si="115"/>
        <v>44185.200000001118</v>
      </c>
    </row>
    <row r="110" spans="1:23" ht="49.5" customHeight="1">
      <c r="A110" s="1"/>
      <c r="B110" s="236"/>
      <c r="C110" s="84"/>
      <c r="D110" s="7">
        <v>6000</v>
      </c>
      <c r="E110" s="79" t="s">
        <v>22</v>
      </c>
      <c r="F110" s="80">
        <v>6800813.9100000001</v>
      </c>
      <c r="G110" s="9">
        <v>0</v>
      </c>
      <c r="H110" s="81">
        <f t="shared" si="109"/>
        <v>6800813.9100000001</v>
      </c>
      <c r="I110" s="80">
        <v>0</v>
      </c>
      <c r="J110" s="9">
        <v>0</v>
      </c>
      <c r="K110" s="81">
        <f t="shared" si="110"/>
        <v>0</v>
      </c>
      <c r="L110" s="80">
        <v>0</v>
      </c>
      <c r="M110" s="9">
        <v>0</v>
      </c>
      <c r="N110" s="81">
        <f t="shared" si="111"/>
        <v>0</v>
      </c>
      <c r="O110" s="80">
        <v>0</v>
      </c>
      <c r="P110" s="9">
        <v>0</v>
      </c>
      <c r="Q110" s="81">
        <f t="shared" si="112"/>
        <v>0</v>
      </c>
      <c r="R110" s="80">
        <v>0</v>
      </c>
      <c r="S110" s="9">
        <v>0</v>
      </c>
      <c r="T110" s="81">
        <f t="shared" si="113"/>
        <v>0</v>
      </c>
      <c r="U110" s="80">
        <f t="shared" si="114"/>
        <v>6800813.9100000001</v>
      </c>
      <c r="V110" s="9">
        <f t="shared" si="114"/>
        <v>0</v>
      </c>
      <c r="W110" s="81">
        <f t="shared" si="115"/>
        <v>6800813.9100000001</v>
      </c>
    </row>
    <row r="111" spans="1:23" ht="64.5" customHeight="1">
      <c r="A111" s="1"/>
      <c r="B111" s="236">
        <v>10</v>
      </c>
      <c r="C111" s="233" t="s">
        <v>66</v>
      </c>
      <c r="D111" s="234"/>
      <c r="E111" s="234"/>
      <c r="F111" s="74">
        <f>SUM(F112:F117)</f>
        <v>0</v>
      </c>
      <c r="G111" s="75">
        <f t="shared" ref="G111:W111" si="116">SUM(G112:G117)</f>
        <v>0</v>
      </c>
      <c r="H111" s="76">
        <f t="shared" si="116"/>
        <v>0</v>
      </c>
      <c r="I111" s="74">
        <f t="shared" si="116"/>
        <v>0</v>
      </c>
      <c r="J111" s="75">
        <f t="shared" si="116"/>
        <v>0</v>
      </c>
      <c r="K111" s="76">
        <f t="shared" si="116"/>
        <v>0</v>
      </c>
      <c r="L111" s="74">
        <f t="shared" si="116"/>
        <v>0</v>
      </c>
      <c r="M111" s="75">
        <f t="shared" si="116"/>
        <v>0</v>
      </c>
      <c r="N111" s="76">
        <f t="shared" si="116"/>
        <v>0</v>
      </c>
      <c r="O111" s="74">
        <f t="shared" si="116"/>
        <v>0</v>
      </c>
      <c r="P111" s="75">
        <f t="shared" si="116"/>
        <v>0</v>
      </c>
      <c r="Q111" s="76">
        <f t="shared" si="116"/>
        <v>0</v>
      </c>
      <c r="R111" s="74">
        <f t="shared" si="116"/>
        <v>0</v>
      </c>
      <c r="S111" s="75">
        <f t="shared" si="116"/>
        <v>0</v>
      </c>
      <c r="T111" s="76">
        <f t="shared" si="116"/>
        <v>0</v>
      </c>
      <c r="U111" s="74">
        <f t="shared" si="116"/>
        <v>0</v>
      </c>
      <c r="V111" s="75">
        <f t="shared" si="116"/>
        <v>0</v>
      </c>
      <c r="W111" s="76">
        <f t="shared" si="116"/>
        <v>0</v>
      </c>
    </row>
    <row r="112" spans="1:23" ht="49.5" customHeight="1">
      <c r="A112" s="1"/>
      <c r="B112" s="236"/>
      <c r="C112" s="83"/>
      <c r="D112" s="7">
        <v>1000</v>
      </c>
      <c r="E112" s="79" t="s">
        <v>17</v>
      </c>
      <c r="F112" s="80">
        <v>0</v>
      </c>
      <c r="G112" s="9">
        <v>0</v>
      </c>
      <c r="H112" s="81">
        <f t="shared" ref="H112:H117" si="117">+G112+F112</f>
        <v>0</v>
      </c>
      <c r="I112" s="80">
        <v>0</v>
      </c>
      <c r="J112" s="9">
        <v>0</v>
      </c>
      <c r="K112" s="81">
        <f t="shared" ref="K112:K117" si="118">+J112+I112</f>
        <v>0</v>
      </c>
      <c r="L112" s="80">
        <v>0</v>
      </c>
      <c r="M112" s="9">
        <v>0</v>
      </c>
      <c r="N112" s="81">
        <f t="shared" ref="N112:N117" si="119">+M112+L112</f>
        <v>0</v>
      </c>
      <c r="O112" s="80">
        <v>0</v>
      </c>
      <c r="P112" s="9">
        <v>0</v>
      </c>
      <c r="Q112" s="81">
        <f t="shared" ref="Q112:Q117" si="120">+P112+O112</f>
        <v>0</v>
      </c>
      <c r="R112" s="80">
        <v>0</v>
      </c>
      <c r="S112" s="9">
        <v>0</v>
      </c>
      <c r="T112" s="81">
        <f t="shared" ref="T112:T117" si="121">+S112+R112</f>
        <v>0</v>
      </c>
      <c r="U112" s="80">
        <f t="shared" ref="U112:V117" si="122">+F112-I112-L112-O112-R112</f>
        <v>0</v>
      </c>
      <c r="V112" s="9">
        <f t="shared" si="122"/>
        <v>0</v>
      </c>
      <c r="W112" s="81">
        <f t="shared" ref="W112:W117" si="123">+U112+V112</f>
        <v>0</v>
      </c>
    </row>
    <row r="113" spans="1:27" ht="49.5" customHeight="1">
      <c r="A113" s="1"/>
      <c r="B113" s="236"/>
      <c r="C113" s="83"/>
      <c r="D113" s="7">
        <v>2000</v>
      </c>
      <c r="E113" s="79" t="s">
        <v>18</v>
      </c>
      <c r="F113" s="80">
        <v>0</v>
      </c>
      <c r="G113" s="9">
        <v>0</v>
      </c>
      <c r="H113" s="81">
        <f t="shared" si="117"/>
        <v>0</v>
      </c>
      <c r="I113" s="80">
        <v>0</v>
      </c>
      <c r="J113" s="9">
        <v>0</v>
      </c>
      <c r="K113" s="81">
        <f t="shared" si="118"/>
        <v>0</v>
      </c>
      <c r="L113" s="80">
        <v>0</v>
      </c>
      <c r="M113" s="9">
        <v>0</v>
      </c>
      <c r="N113" s="81">
        <f t="shared" si="119"/>
        <v>0</v>
      </c>
      <c r="O113" s="80">
        <v>0</v>
      </c>
      <c r="P113" s="9">
        <v>0</v>
      </c>
      <c r="Q113" s="81">
        <f t="shared" si="120"/>
        <v>0</v>
      </c>
      <c r="R113" s="80">
        <v>0</v>
      </c>
      <c r="S113" s="9">
        <v>0</v>
      </c>
      <c r="T113" s="81">
        <f t="shared" si="121"/>
        <v>0</v>
      </c>
      <c r="U113" s="80">
        <f t="shared" si="122"/>
        <v>0</v>
      </c>
      <c r="V113" s="9">
        <f t="shared" si="122"/>
        <v>0</v>
      </c>
      <c r="W113" s="81">
        <f t="shared" si="123"/>
        <v>0</v>
      </c>
    </row>
    <row r="114" spans="1:27" ht="49.5" customHeight="1">
      <c r="A114" s="1"/>
      <c r="B114" s="236"/>
      <c r="C114" s="83"/>
      <c r="D114" s="7">
        <v>3000</v>
      </c>
      <c r="E114" s="79" t="s">
        <v>19</v>
      </c>
      <c r="F114" s="80">
        <v>0</v>
      </c>
      <c r="G114" s="9">
        <v>0</v>
      </c>
      <c r="H114" s="81">
        <f t="shared" si="117"/>
        <v>0</v>
      </c>
      <c r="I114" s="80">
        <v>0</v>
      </c>
      <c r="J114" s="9">
        <v>0</v>
      </c>
      <c r="K114" s="81">
        <f t="shared" si="118"/>
        <v>0</v>
      </c>
      <c r="L114" s="80">
        <v>0</v>
      </c>
      <c r="M114" s="9">
        <v>0</v>
      </c>
      <c r="N114" s="81">
        <f t="shared" si="119"/>
        <v>0</v>
      </c>
      <c r="O114" s="80">
        <v>0</v>
      </c>
      <c r="P114" s="9">
        <v>0</v>
      </c>
      <c r="Q114" s="81">
        <f t="shared" si="120"/>
        <v>0</v>
      </c>
      <c r="R114" s="80">
        <v>0</v>
      </c>
      <c r="S114" s="9">
        <v>0</v>
      </c>
      <c r="T114" s="81">
        <f t="shared" si="121"/>
        <v>0</v>
      </c>
      <c r="U114" s="80">
        <f t="shared" si="122"/>
        <v>0</v>
      </c>
      <c r="V114" s="9">
        <f t="shared" si="122"/>
        <v>0</v>
      </c>
      <c r="W114" s="81">
        <f t="shared" si="123"/>
        <v>0</v>
      </c>
    </row>
    <row r="115" spans="1:27" ht="54.95" customHeight="1">
      <c r="A115" s="1"/>
      <c r="B115" s="236"/>
      <c r="C115" s="83"/>
      <c r="D115" s="7">
        <v>4000</v>
      </c>
      <c r="E115" s="79" t="s">
        <v>20</v>
      </c>
      <c r="F115" s="80">
        <v>0</v>
      </c>
      <c r="G115" s="9">
        <v>0</v>
      </c>
      <c r="H115" s="81">
        <f t="shared" si="117"/>
        <v>0</v>
      </c>
      <c r="I115" s="80">
        <v>0</v>
      </c>
      <c r="J115" s="9">
        <v>0</v>
      </c>
      <c r="K115" s="81">
        <f t="shared" si="118"/>
        <v>0</v>
      </c>
      <c r="L115" s="80">
        <v>0</v>
      </c>
      <c r="M115" s="9">
        <v>0</v>
      </c>
      <c r="N115" s="81">
        <f t="shared" si="119"/>
        <v>0</v>
      </c>
      <c r="O115" s="80">
        <v>0</v>
      </c>
      <c r="P115" s="9">
        <v>0</v>
      </c>
      <c r="Q115" s="81">
        <f t="shared" si="120"/>
        <v>0</v>
      </c>
      <c r="R115" s="80">
        <v>0</v>
      </c>
      <c r="S115" s="9">
        <v>0</v>
      </c>
      <c r="T115" s="81">
        <f t="shared" si="121"/>
        <v>0</v>
      </c>
      <c r="U115" s="80">
        <f t="shared" si="122"/>
        <v>0</v>
      </c>
      <c r="V115" s="9">
        <f t="shared" si="122"/>
        <v>0</v>
      </c>
      <c r="W115" s="81">
        <f t="shared" si="123"/>
        <v>0</v>
      </c>
    </row>
    <row r="116" spans="1:27" ht="49.5" customHeight="1">
      <c r="A116" s="1"/>
      <c r="B116" s="236"/>
      <c r="C116" s="83"/>
      <c r="D116" s="7">
        <v>5000</v>
      </c>
      <c r="E116" s="79" t="s">
        <v>21</v>
      </c>
      <c r="F116" s="80">
        <v>0</v>
      </c>
      <c r="G116" s="9">
        <v>0</v>
      </c>
      <c r="H116" s="81">
        <f t="shared" si="117"/>
        <v>0</v>
      </c>
      <c r="I116" s="80">
        <v>0</v>
      </c>
      <c r="J116" s="9">
        <v>0</v>
      </c>
      <c r="K116" s="81">
        <f t="shared" si="118"/>
        <v>0</v>
      </c>
      <c r="L116" s="80">
        <v>0</v>
      </c>
      <c r="M116" s="9">
        <v>0</v>
      </c>
      <c r="N116" s="81">
        <f t="shared" si="119"/>
        <v>0</v>
      </c>
      <c r="O116" s="80">
        <v>0</v>
      </c>
      <c r="P116" s="9">
        <v>0</v>
      </c>
      <c r="Q116" s="81">
        <f t="shared" si="120"/>
        <v>0</v>
      </c>
      <c r="R116" s="80">
        <v>0</v>
      </c>
      <c r="S116" s="9">
        <v>0</v>
      </c>
      <c r="T116" s="81">
        <f t="shared" si="121"/>
        <v>0</v>
      </c>
      <c r="U116" s="80">
        <f t="shared" si="122"/>
        <v>0</v>
      </c>
      <c r="V116" s="9">
        <f t="shared" si="122"/>
        <v>0</v>
      </c>
      <c r="W116" s="81">
        <f t="shared" si="123"/>
        <v>0</v>
      </c>
    </row>
    <row r="117" spans="1:27" ht="49.5" customHeight="1">
      <c r="A117" s="1"/>
      <c r="B117" s="236"/>
      <c r="C117" s="84"/>
      <c r="D117" s="7">
        <v>6000</v>
      </c>
      <c r="E117" s="79" t="s">
        <v>22</v>
      </c>
      <c r="F117" s="80">
        <v>0</v>
      </c>
      <c r="G117" s="9">
        <v>0</v>
      </c>
      <c r="H117" s="81">
        <f t="shared" si="117"/>
        <v>0</v>
      </c>
      <c r="I117" s="80">
        <v>0</v>
      </c>
      <c r="J117" s="9">
        <v>0</v>
      </c>
      <c r="K117" s="81">
        <f t="shared" si="118"/>
        <v>0</v>
      </c>
      <c r="L117" s="80">
        <v>0</v>
      </c>
      <c r="M117" s="9">
        <v>0</v>
      </c>
      <c r="N117" s="81">
        <f t="shared" si="119"/>
        <v>0</v>
      </c>
      <c r="O117" s="80">
        <v>0</v>
      </c>
      <c r="P117" s="9">
        <v>0</v>
      </c>
      <c r="Q117" s="81">
        <f t="shared" si="120"/>
        <v>0</v>
      </c>
      <c r="R117" s="80">
        <v>0</v>
      </c>
      <c r="S117" s="9">
        <v>0</v>
      </c>
      <c r="T117" s="81">
        <f t="shared" si="121"/>
        <v>0</v>
      </c>
      <c r="U117" s="80">
        <f t="shared" si="122"/>
        <v>0</v>
      </c>
      <c r="V117" s="9">
        <f t="shared" si="122"/>
        <v>0</v>
      </c>
      <c r="W117" s="81">
        <f t="shared" si="123"/>
        <v>0</v>
      </c>
    </row>
    <row r="118" spans="1:27" ht="64.5" customHeight="1">
      <c r="A118" s="1"/>
      <c r="B118" s="244" t="s">
        <v>67</v>
      </c>
      <c r="C118" s="245"/>
      <c r="D118" s="245"/>
      <c r="E118" s="245"/>
      <c r="F118" s="85">
        <f>SUM(F119:F124)</f>
        <v>1036000</v>
      </c>
      <c r="G118" s="86">
        <f t="shared" ref="G118:W118" si="124">SUM(G119:G124)</f>
        <v>4000000</v>
      </c>
      <c r="H118" s="87">
        <f t="shared" si="124"/>
        <v>5036000</v>
      </c>
      <c r="I118" s="85">
        <f t="shared" si="124"/>
        <v>0</v>
      </c>
      <c r="J118" s="86">
        <f t="shared" si="124"/>
        <v>0</v>
      </c>
      <c r="K118" s="87">
        <f t="shared" si="124"/>
        <v>0</v>
      </c>
      <c r="L118" s="85">
        <f t="shared" si="124"/>
        <v>0</v>
      </c>
      <c r="M118" s="86">
        <f t="shared" si="124"/>
        <v>0</v>
      </c>
      <c r="N118" s="87">
        <f t="shared" si="124"/>
        <v>0</v>
      </c>
      <c r="O118" s="85">
        <f t="shared" si="124"/>
        <v>0</v>
      </c>
      <c r="P118" s="86">
        <f t="shared" si="124"/>
        <v>0</v>
      </c>
      <c r="Q118" s="87">
        <f t="shared" si="124"/>
        <v>0</v>
      </c>
      <c r="R118" s="85">
        <f t="shared" si="124"/>
        <v>1036000</v>
      </c>
      <c r="S118" s="86">
        <f t="shared" si="124"/>
        <v>514338.19</v>
      </c>
      <c r="T118" s="87">
        <f t="shared" si="124"/>
        <v>1550338.19</v>
      </c>
      <c r="U118" s="85">
        <f t="shared" si="124"/>
        <v>0</v>
      </c>
      <c r="V118" s="86">
        <f t="shared" si="124"/>
        <v>3485661.81</v>
      </c>
      <c r="W118" s="87">
        <f t="shared" si="124"/>
        <v>3485661.81</v>
      </c>
    </row>
    <row r="119" spans="1:27" ht="49.5" customHeight="1">
      <c r="A119" s="1"/>
      <c r="B119" s="88"/>
      <c r="C119" s="83"/>
      <c r="D119" s="89">
        <v>1000</v>
      </c>
      <c r="E119" s="90" t="s">
        <v>17</v>
      </c>
      <c r="F119" s="80">
        <v>0</v>
      </c>
      <c r="G119" s="9">
        <v>4000000</v>
      </c>
      <c r="H119" s="81">
        <f t="shared" ref="H119:H124" si="125">+G119+F119</f>
        <v>4000000</v>
      </c>
      <c r="I119" s="80">
        <v>0</v>
      </c>
      <c r="J119" s="9">
        <v>0</v>
      </c>
      <c r="K119" s="81">
        <f t="shared" ref="K119:K124" si="126">+J119+I119</f>
        <v>0</v>
      </c>
      <c r="L119" s="80">
        <v>0</v>
      </c>
      <c r="M119" s="9">
        <v>0</v>
      </c>
      <c r="N119" s="81">
        <f t="shared" ref="N119:N124" si="127">+M119+L119</f>
        <v>0</v>
      </c>
      <c r="O119" s="80">
        <v>0</v>
      </c>
      <c r="P119" s="9">
        <v>0</v>
      </c>
      <c r="Q119" s="81">
        <f t="shared" ref="Q119:Q124" si="128">+P119+O119</f>
        <v>0</v>
      </c>
      <c r="R119" s="80">
        <v>0</v>
      </c>
      <c r="S119" s="9">
        <v>514338.19</v>
      </c>
      <c r="T119" s="81">
        <f t="shared" ref="T119:T124" si="129">+S119+R119</f>
        <v>514338.19</v>
      </c>
      <c r="U119" s="80">
        <f t="shared" ref="U119:V124" si="130">+F119-I119-L119-O119-R119</f>
        <v>0</v>
      </c>
      <c r="V119" s="9">
        <f t="shared" si="130"/>
        <v>3485661.81</v>
      </c>
      <c r="W119" s="81">
        <f t="shared" ref="W119:W124" si="131">+U119+V119</f>
        <v>3485661.81</v>
      </c>
    </row>
    <row r="120" spans="1:27" ht="49.5" customHeight="1">
      <c r="A120" s="1"/>
      <c r="B120" s="88"/>
      <c r="C120" s="83"/>
      <c r="D120" s="7">
        <v>2000</v>
      </c>
      <c r="E120" s="79" t="s">
        <v>18</v>
      </c>
      <c r="F120" s="80">
        <v>0</v>
      </c>
      <c r="G120" s="9">
        <v>0</v>
      </c>
      <c r="H120" s="81">
        <f t="shared" si="125"/>
        <v>0</v>
      </c>
      <c r="I120" s="80">
        <v>0</v>
      </c>
      <c r="J120" s="9">
        <v>0</v>
      </c>
      <c r="K120" s="81">
        <f t="shared" si="126"/>
        <v>0</v>
      </c>
      <c r="L120" s="80">
        <v>0</v>
      </c>
      <c r="M120" s="9">
        <v>0</v>
      </c>
      <c r="N120" s="81">
        <f t="shared" si="127"/>
        <v>0</v>
      </c>
      <c r="O120" s="80">
        <v>0</v>
      </c>
      <c r="P120" s="9">
        <v>0</v>
      </c>
      <c r="Q120" s="81">
        <f t="shared" si="128"/>
        <v>0</v>
      </c>
      <c r="R120" s="80">
        <v>0</v>
      </c>
      <c r="S120" s="9">
        <v>0</v>
      </c>
      <c r="T120" s="81">
        <f t="shared" si="129"/>
        <v>0</v>
      </c>
      <c r="U120" s="80">
        <f t="shared" si="130"/>
        <v>0</v>
      </c>
      <c r="V120" s="9">
        <f t="shared" si="130"/>
        <v>0</v>
      </c>
      <c r="W120" s="81">
        <f t="shared" si="131"/>
        <v>0</v>
      </c>
    </row>
    <row r="121" spans="1:27" ht="49.5" customHeight="1">
      <c r="A121" s="1"/>
      <c r="B121" s="88"/>
      <c r="C121" s="83"/>
      <c r="D121" s="7">
        <v>3000</v>
      </c>
      <c r="E121" s="79" t="s">
        <v>19</v>
      </c>
      <c r="F121" s="80">
        <v>1036000</v>
      </c>
      <c r="G121" s="9">
        <v>0</v>
      </c>
      <c r="H121" s="81">
        <f t="shared" si="125"/>
        <v>1036000</v>
      </c>
      <c r="I121" s="80">
        <v>0</v>
      </c>
      <c r="J121" s="9">
        <v>0</v>
      </c>
      <c r="K121" s="81">
        <f t="shared" si="126"/>
        <v>0</v>
      </c>
      <c r="L121" s="80">
        <v>0</v>
      </c>
      <c r="M121" s="9">
        <v>0</v>
      </c>
      <c r="N121" s="81">
        <f t="shared" si="127"/>
        <v>0</v>
      </c>
      <c r="O121" s="80">
        <v>0</v>
      </c>
      <c r="P121" s="9">
        <v>0</v>
      </c>
      <c r="Q121" s="81">
        <f t="shared" si="128"/>
        <v>0</v>
      </c>
      <c r="R121" s="80">
        <v>1036000</v>
      </c>
      <c r="S121" s="9">
        <v>0</v>
      </c>
      <c r="T121" s="81">
        <f t="shared" si="129"/>
        <v>1036000</v>
      </c>
      <c r="U121" s="80">
        <f t="shared" si="130"/>
        <v>0</v>
      </c>
      <c r="V121" s="9">
        <f t="shared" si="130"/>
        <v>0</v>
      </c>
      <c r="W121" s="81">
        <f t="shared" si="131"/>
        <v>0</v>
      </c>
    </row>
    <row r="122" spans="1:27" ht="54.95" customHeight="1">
      <c r="A122" s="1"/>
      <c r="B122" s="88"/>
      <c r="C122" s="83"/>
      <c r="D122" s="7">
        <v>4000</v>
      </c>
      <c r="E122" s="79" t="s">
        <v>20</v>
      </c>
      <c r="F122" s="80">
        <v>0</v>
      </c>
      <c r="G122" s="9">
        <v>0</v>
      </c>
      <c r="H122" s="81">
        <f t="shared" si="125"/>
        <v>0</v>
      </c>
      <c r="I122" s="80">
        <v>0</v>
      </c>
      <c r="J122" s="9">
        <v>0</v>
      </c>
      <c r="K122" s="81">
        <f t="shared" si="126"/>
        <v>0</v>
      </c>
      <c r="L122" s="80">
        <v>0</v>
      </c>
      <c r="M122" s="9">
        <v>0</v>
      </c>
      <c r="N122" s="81">
        <f t="shared" si="127"/>
        <v>0</v>
      </c>
      <c r="O122" s="80">
        <v>0</v>
      </c>
      <c r="P122" s="9">
        <v>0</v>
      </c>
      <c r="Q122" s="81">
        <f t="shared" si="128"/>
        <v>0</v>
      </c>
      <c r="R122" s="80">
        <v>0</v>
      </c>
      <c r="S122" s="9">
        <v>0</v>
      </c>
      <c r="T122" s="81">
        <f t="shared" si="129"/>
        <v>0</v>
      </c>
      <c r="U122" s="80">
        <f t="shared" si="130"/>
        <v>0</v>
      </c>
      <c r="V122" s="9">
        <f t="shared" si="130"/>
        <v>0</v>
      </c>
      <c r="W122" s="81">
        <f t="shared" si="131"/>
        <v>0</v>
      </c>
    </row>
    <row r="123" spans="1:27" ht="49.5" customHeight="1">
      <c r="A123" s="1"/>
      <c r="B123" s="88"/>
      <c r="C123" s="83"/>
      <c r="D123" s="7">
        <v>5000</v>
      </c>
      <c r="E123" s="79" t="s">
        <v>21</v>
      </c>
      <c r="F123" s="80">
        <v>0</v>
      </c>
      <c r="G123" s="9">
        <v>0</v>
      </c>
      <c r="H123" s="81">
        <f t="shared" si="125"/>
        <v>0</v>
      </c>
      <c r="I123" s="80">
        <v>0</v>
      </c>
      <c r="J123" s="9">
        <v>0</v>
      </c>
      <c r="K123" s="81">
        <f t="shared" si="126"/>
        <v>0</v>
      </c>
      <c r="L123" s="80">
        <v>0</v>
      </c>
      <c r="M123" s="9">
        <v>0</v>
      </c>
      <c r="N123" s="81">
        <f t="shared" si="127"/>
        <v>0</v>
      </c>
      <c r="O123" s="80">
        <v>0</v>
      </c>
      <c r="P123" s="9">
        <v>0</v>
      </c>
      <c r="Q123" s="81">
        <f t="shared" si="128"/>
        <v>0</v>
      </c>
      <c r="R123" s="80">
        <v>0</v>
      </c>
      <c r="S123" s="9">
        <v>0</v>
      </c>
      <c r="T123" s="81">
        <f t="shared" si="129"/>
        <v>0</v>
      </c>
      <c r="U123" s="80">
        <f t="shared" si="130"/>
        <v>0</v>
      </c>
      <c r="V123" s="9">
        <f t="shared" si="130"/>
        <v>0</v>
      </c>
      <c r="W123" s="81">
        <f t="shared" si="131"/>
        <v>0</v>
      </c>
    </row>
    <row r="124" spans="1:27" ht="49.5" customHeight="1" thickBot="1">
      <c r="A124" s="1"/>
      <c r="B124" s="91"/>
      <c r="C124" s="84"/>
      <c r="D124" s="7">
        <v>6000</v>
      </c>
      <c r="E124" s="79" t="s">
        <v>22</v>
      </c>
      <c r="F124" s="153">
        <v>0</v>
      </c>
      <c r="G124" s="154">
        <v>0</v>
      </c>
      <c r="H124" s="164">
        <f t="shared" si="125"/>
        <v>0</v>
      </c>
      <c r="I124" s="165">
        <v>0</v>
      </c>
      <c r="J124" s="166">
        <v>0</v>
      </c>
      <c r="K124" s="167">
        <f t="shared" si="126"/>
        <v>0</v>
      </c>
      <c r="L124" s="165">
        <v>0</v>
      </c>
      <c r="M124" s="166">
        <v>0</v>
      </c>
      <c r="N124" s="167">
        <f t="shared" si="127"/>
        <v>0</v>
      </c>
      <c r="O124" s="165">
        <v>0</v>
      </c>
      <c r="P124" s="166">
        <v>0</v>
      </c>
      <c r="Q124" s="167">
        <f t="shared" si="128"/>
        <v>0</v>
      </c>
      <c r="R124" s="165">
        <v>0</v>
      </c>
      <c r="S124" s="166">
        <v>0</v>
      </c>
      <c r="T124" s="167">
        <f t="shared" si="129"/>
        <v>0</v>
      </c>
      <c r="U124" s="165">
        <f t="shared" si="130"/>
        <v>0</v>
      </c>
      <c r="V124" s="166">
        <f t="shared" si="130"/>
        <v>0</v>
      </c>
      <c r="W124" s="167">
        <f t="shared" si="131"/>
        <v>0</v>
      </c>
    </row>
    <row r="125" spans="1:27" ht="49.5" customHeight="1" thickBot="1">
      <c r="A125" s="1"/>
      <c r="B125" s="15"/>
      <c r="C125" s="15"/>
      <c r="D125" s="15"/>
      <c r="E125" s="168" t="s">
        <v>47</v>
      </c>
      <c r="F125" s="92">
        <f>F118+F111+F104+F97+F82+F75+F68+F61+F39+F24+F9</f>
        <v>221079692.00000003</v>
      </c>
      <c r="G125" s="92">
        <f t="shared" ref="G125:W125" si="132">G118+G111+G104+G97+G82+G75+G68+G61+G39+G24+G9</f>
        <v>73553213.530000001</v>
      </c>
      <c r="H125" s="169">
        <f t="shared" si="132"/>
        <v>294632905.53000003</v>
      </c>
      <c r="I125" s="92">
        <f t="shared" si="132"/>
        <v>0</v>
      </c>
      <c r="J125" s="92">
        <f t="shared" si="132"/>
        <v>0</v>
      </c>
      <c r="K125" s="169">
        <f t="shared" si="132"/>
        <v>0</v>
      </c>
      <c r="L125" s="92">
        <f t="shared" si="132"/>
        <v>0</v>
      </c>
      <c r="M125" s="92">
        <f t="shared" si="132"/>
        <v>0</v>
      </c>
      <c r="N125" s="92">
        <f t="shared" si="132"/>
        <v>0</v>
      </c>
      <c r="O125" s="92">
        <f t="shared" si="132"/>
        <v>0</v>
      </c>
      <c r="P125" s="92">
        <f>P118+P111+P104+P97+P82+P75+P68+P61+P39+P24+P9</f>
        <v>0</v>
      </c>
      <c r="Q125" s="169">
        <f t="shared" si="132"/>
        <v>0</v>
      </c>
      <c r="R125" s="92">
        <f t="shared" si="132"/>
        <v>201203035.20999998</v>
      </c>
      <c r="S125" s="92">
        <f t="shared" si="132"/>
        <v>29348864.550000001</v>
      </c>
      <c r="T125" s="169">
        <f t="shared" si="132"/>
        <v>230551899.75999999</v>
      </c>
      <c r="U125" s="92">
        <f t="shared" si="132"/>
        <v>19876656.790000014</v>
      </c>
      <c r="V125" s="92">
        <f t="shared" si="132"/>
        <v>44204348.979999997</v>
      </c>
      <c r="W125" s="169">
        <f t="shared" si="132"/>
        <v>64081005.770000026</v>
      </c>
    </row>
    <row r="126" spans="1:27" ht="41.25" customHeight="1">
      <c r="A126" s="1"/>
      <c r="B126" s="18"/>
      <c r="C126" s="18"/>
      <c r="D126" s="18"/>
      <c r="E126" s="19"/>
      <c r="F126" s="20"/>
      <c r="G126" s="195"/>
      <c r="H126" s="1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9"/>
      <c r="U126" s="20"/>
      <c r="V126" s="20"/>
      <c r="W126" s="18"/>
    </row>
    <row r="127" spans="1:27" ht="41.25" customHeight="1">
      <c r="A127" s="1"/>
      <c r="B127" s="18"/>
      <c r="C127" s="18"/>
      <c r="D127" s="1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70"/>
      <c r="Y127" s="170"/>
      <c r="Z127" s="170"/>
      <c r="AA127" s="170">
        <v>113713400.23</v>
      </c>
    </row>
    <row r="128" spans="1:27" ht="41.25" customHeight="1" thickBot="1">
      <c r="A128" s="1"/>
      <c r="B128" s="18"/>
      <c r="C128" s="18"/>
      <c r="D128" s="18"/>
      <c r="E128" s="19"/>
      <c r="F128" s="20"/>
      <c r="G128" s="20"/>
      <c r="H128" s="1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4" ht="58.5" customHeight="1" thickBot="1">
      <c r="A129" s="1"/>
      <c r="B129" s="18"/>
      <c r="C129" s="18"/>
      <c r="D129" s="18"/>
      <c r="E129" s="23"/>
      <c r="F129" s="197" t="s">
        <v>7</v>
      </c>
      <c r="G129" s="197"/>
      <c r="H129" s="197"/>
      <c r="I129" s="197" t="s">
        <v>8</v>
      </c>
      <c r="J129" s="197"/>
      <c r="K129" s="197"/>
      <c r="L129" s="197" t="s">
        <v>9</v>
      </c>
      <c r="M129" s="197"/>
      <c r="N129" s="197"/>
      <c r="O129" s="197" t="s">
        <v>10</v>
      </c>
      <c r="P129" s="197"/>
      <c r="Q129" s="197"/>
      <c r="R129" s="211" t="s">
        <v>42</v>
      </c>
      <c r="S129" s="212"/>
      <c r="T129" s="213"/>
      <c r="U129" s="197" t="s">
        <v>11</v>
      </c>
      <c r="V129" s="197"/>
      <c r="W129" s="197"/>
    </row>
    <row r="130" spans="1:24" ht="58.5" customHeight="1" thickBot="1">
      <c r="A130" s="1"/>
      <c r="B130" s="18"/>
      <c r="C130" s="18"/>
      <c r="D130" s="18"/>
      <c r="E130" s="23"/>
      <c r="F130" s="24" t="s">
        <v>12</v>
      </c>
      <c r="G130" s="24" t="s">
        <v>14</v>
      </c>
      <c r="H130" s="24" t="s">
        <v>15</v>
      </c>
      <c r="I130" s="24" t="s">
        <v>12</v>
      </c>
      <c r="J130" s="24" t="s">
        <v>14</v>
      </c>
      <c r="K130" s="24" t="s">
        <v>15</v>
      </c>
      <c r="L130" s="24" t="s">
        <v>68</v>
      </c>
      <c r="M130" s="24" t="s">
        <v>41</v>
      </c>
      <c r="N130" s="24" t="s">
        <v>15</v>
      </c>
      <c r="O130" s="24" t="s">
        <v>12</v>
      </c>
      <c r="P130" s="24" t="s">
        <v>14</v>
      </c>
      <c r="Q130" s="24" t="s">
        <v>15</v>
      </c>
      <c r="R130" s="24" t="s">
        <v>12</v>
      </c>
      <c r="S130" s="24" t="s">
        <v>69</v>
      </c>
      <c r="T130" s="24" t="s">
        <v>15</v>
      </c>
      <c r="U130" s="24" t="s">
        <v>12</v>
      </c>
      <c r="V130" s="24" t="s">
        <v>14</v>
      </c>
      <c r="W130" s="24" t="s">
        <v>15</v>
      </c>
    </row>
    <row r="131" spans="1:24" ht="58.5" customHeight="1">
      <c r="A131" s="1"/>
      <c r="B131" s="18"/>
      <c r="C131" s="18"/>
      <c r="D131" s="26">
        <v>1000</v>
      </c>
      <c r="E131" s="93" t="s">
        <v>17</v>
      </c>
      <c r="F131" s="35">
        <v>0</v>
      </c>
      <c r="G131" s="27">
        <v>50198966.189999998</v>
      </c>
      <c r="H131" s="94">
        <v>50198966.189999998</v>
      </c>
      <c r="I131" s="35">
        <f>+I11+I18+I26+I33+I41+I48+I55+I62+I69+I76+I84+I91+I98+I105+I112+I119</f>
        <v>0</v>
      </c>
      <c r="J131" s="27">
        <f>+J11+J18+J26+J33+J41+J48+J55+J62+J69+J76+J84+J91+J98+J105+J112+J119</f>
        <v>0</v>
      </c>
      <c r="K131" s="94">
        <f t="shared" ref="K131:K136" si="133">+I131+J131</f>
        <v>0</v>
      </c>
      <c r="L131" s="35">
        <f t="shared" ref="L131:M136" si="134">+L11+L18+L26+L33+L41+L48+L55+L62+L69+L76+L84+L91+L98+L105+L112+L119</f>
        <v>0</v>
      </c>
      <c r="M131" s="27">
        <f t="shared" si="134"/>
        <v>0</v>
      </c>
      <c r="N131" s="94">
        <f t="shared" ref="N131:N136" si="135">+L131+M131</f>
        <v>0</v>
      </c>
      <c r="O131" s="35">
        <f t="shared" ref="O131:P136" si="136">+O11+O18+O26+O33+O41+O48+O55+O62+O69+O76+O84+O91+O98+O105+O112+O119</f>
        <v>0</v>
      </c>
      <c r="P131" s="27">
        <f>+P11+P18+P26+P33+P41+P48+P55+P62+P69+P76+P84+P91+P98+P105+P112+P119</f>
        <v>0</v>
      </c>
      <c r="Q131" s="94">
        <f t="shared" ref="Q131:Q136" si="137">+O131+P131</f>
        <v>0</v>
      </c>
      <c r="R131" s="35">
        <f t="shared" ref="R131:S136" si="138">+R11+R18+R26+R33+R41+R48+R55+R62+R69+R76+R84+R91+R98+R105+R112+R119</f>
        <v>0</v>
      </c>
      <c r="S131" s="27">
        <f t="shared" si="138"/>
        <v>20094644.650000002</v>
      </c>
      <c r="T131" s="94">
        <f t="shared" ref="T131:T136" si="139">+R131+S131</f>
        <v>20094644.650000002</v>
      </c>
      <c r="U131" s="35">
        <f t="shared" ref="U131:V136" si="140">+U11+U18+U26+U33+U41+U48+U55+U62+U69+U76+U84+U91+U98+U105+U112+U119</f>
        <v>0</v>
      </c>
      <c r="V131" s="27">
        <f t="shared" si="140"/>
        <v>30104321.539999999</v>
      </c>
      <c r="W131" s="94">
        <f t="shared" ref="W131:W136" si="141">+U131+V131</f>
        <v>30104321.539999999</v>
      </c>
    </row>
    <row r="132" spans="1:24" ht="58.5" customHeight="1">
      <c r="A132" s="1"/>
      <c r="B132" s="18"/>
      <c r="C132" s="18"/>
      <c r="D132" s="28">
        <v>2000</v>
      </c>
      <c r="E132" s="33" t="s">
        <v>18</v>
      </c>
      <c r="F132" s="36">
        <v>54507923.140000001</v>
      </c>
      <c r="G132" s="29">
        <v>2717013.21</v>
      </c>
      <c r="H132" s="95">
        <v>57224936.350000001</v>
      </c>
      <c r="I132" s="36">
        <f t="shared" ref="I132:J136" si="142">+I12+I19+I27+I34+I42+I49+I56+I63+I70+I77+I85+I92+I99+I106+I113+I120</f>
        <v>0</v>
      </c>
      <c r="J132" s="29">
        <f t="shared" si="142"/>
        <v>0</v>
      </c>
      <c r="K132" s="95">
        <f t="shared" si="133"/>
        <v>0</v>
      </c>
      <c r="L132" s="36">
        <f t="shared" si="134"/>
        <v>0</v>
      </c>
      <c r="M132" s="29">
        <f t="shared" si="134"/>
        <v>0</v>
      </c>
      <c r="N132" s="95">
        <f t="shared" si="135"/>
        <v>0</v>
      </c>
      <c r="O132" s="36">
        <f t="shared" si="136"/>
        <v>0</v>
      </c>
      <c r="P132" s="29">
        <f t="shared" si="136"/>
        <v>0</v>
      </c>
      <c r="Q132" s="95">
        <f t="shared" si="137"/>
        <v>0</v>
      </c>
      <c r="R132" s="36">
        <f t="shared" si="138"/>
        <v>43665351.390000001</v>
      </c>
      <c r="S132" s="29">
        <f t="shared" si="138"/>
        <v>288405</v>
      </c>
      <c r="T132" s="95">
        <f t="shared" si="139"/>
        <v>43953756.390000001</v>
      </c>
      <c r="U132" s="36">
        <f t="shared" si="140"/>
        <v>1136481.8600000003</v>
      </c>
      <c r="V132" s="29">
        <f t="shared" si="140"/>
        <v>826020.18</v>
      </c>
      <c r="W132" s="95">
        <f t="shared" si="141"/>
        <v>1962502.0400000005</v>
      </c>
    </row>
    <row r="133" spans="1:24" ht="58.5" customHeight="1">
      <c r="A133" s="1"/>
      <c r="B133" s="18"/>
      <c r="C133" s="18"/>
      <c r="D133" s="28">
        <v>3000</v>
      </c>
      <c r="E133" s="33" t="s">
        <v>19</v>
      </c>
      <c r="F133" s="36">
        <v>38017684.530000001</v>
      </c>
      <c r="G133" s="29">
        <v>11890469.800000001</v>
      </c>
      <c r="H133" s="95">
        <v>49908154.329999998</v>
      </c>
      <c r="I133" s="36">
        <f t="shared" si="142"/>
        <v>0</v>
      </c>
      <c r="J133" s="29">
        <f t="shared" si="142"/>
        <v>0</v>
      </c>
      <c r="K133" s="95">
        <f t="shared" si="133"/>
        <v>0</v>
      </c>
      <c r="L133" s="36">
        <f t="shared" si="134"/>
        <v>0</v>
      </c>
      <c r="M133" s="29">
        <f t="shared" si="134"/>
        <v>0</v>
      </c>
      <c r="N133" s="95">
        <f t="shared" si="135"/>
        <v>0</v>
      </c>
      <c r="O133" s="36">
        <f t="shared" si="136"/>
        <v>0</v>
      </c>
      <c r="P133" s="29">
        <f t="shared" si="136"/>
        <v>0</v>
      </c>
      <c r="Q133" s="95">
        <f t="shared" si="137"/>
        <v>0</v>
      </c>
      <c r="R133" s="36">
        <f t="shared" si="138"/>
        <v>49420749.349999994</v>
      </c>
      <c r="S133" s="29">
        <f t="shared" si="138"/>
        <v>4100000</v>
      </c>
      <c r="T133" s="95">
        <f t="shared" si="139"/>
        <v>53520749.349999994</v>
      </c>
      <c r="U133" s="36">
        <f t="shared" si="140"/>
        <v>8024964.7100000009</v>
      </c>
      <c r="V133" s="29">
        <f t="shared" si="140"/>
        <v>10909469.800000001</v>
      </c>
      <c r="W133" s="95">
        <f t="shared" si="141"/>
        <v>18934434.510000002</v>
      </c>
    </row>
    <row r="134" spans="1:24" ht="58.5" customHeight="1">
      <c r="A134" s="1"/>
      <c r="B134" s="18"/>
      <c r="C134" s="18"/>
      <c r="D134" s="28">
        <v>4000</v>
      </c>
      <c r="E134" s="33" t="s">
        <v>20</v>
      </c>
      <c r="F134" s="36">
        <v>7800000</v>
      </c>
      <c r="G134" s="29">
        <v>0</v>
      </c>
      <c r="H134" s="95">
        <v>7800000</v>
      </c>
      <c r="I134" s="36">
        <f t="shared" si="142"/>
        <v>0</v>
      </c>
      <c r="J134" s="29">
        <f t="shared" si="142"/>
        <v>0</v>
      </c>
      <c r="K134" s="95">
        <f t="shared" si="133"/>
        <v>0</v>
      </c>
      <c r="L134" s="36">
        <f t="shared" si="134"/>
        <v>0</v>
      </c>
      <c r="M134" s="29">
        <f t="shared" si="134"/>
        <v>0</v>
      </c>
      <c r="N134" s="95">
        <f t="shared" si="135"/>
        <v>0</v>
      </c>
      <c r="O134" s="36">
        <f t="shared" si="136"/>
        <v>0</v>
      </c>
      <c r="P134" s="29">
        <f t="shared" si="136"/>
        <v>0</v>
      </c>
      <c r="Q134" s="95">
        <f t="shared" si="137"/>
        <v>0</v>
      </c>
      <c r="R134" s="36">
        <f t="shared" si="138"/>
        <v>7616334.6899999995</v>
      </c>
      <c r="S134" s="29">
        <f t="shared" si="138"/>
        <v>0</v>
      </c>
      <c r="T134" s="95">
        <f t="shared" si="139"/>
        <v>7616334.6899999995</v>
      </c>
      <c r="U134" s="36">
        <f t="shared" si="140"/>
        <v>183665.31000000052</v>
      </c>
      <c r="V134" s="29">
        <f t="shared" si="140"/>
        <v>0</v>
      </c>
      <c r="W134" s="95">
        <f t="shared" si="141"/>
        <v>183665.31000000052</v>
      </c>
    </row>
    <row r="135" spans="1:24" ht="58.5" customHeight="1">
      <c r="A135" s="1"/>
      <c r="B135" s="18"/>
      <c r="C135" s="18"/>
      <c r="D135" s="28">
        <v>5000</v>
      </c>
      <c r="E135" s="33" t="s">
        <v>21</v>
      </c>
      <c r="F135" s="36">
        <v>113953270.41999999</v>
      </c>
      <c r="G135" s="29">
        <v>8746764.3300000001</v>
      </c>
      <c r="H135" s="95">
        <v>122700034.74999999</v>
      </c>
      <c r="I135" s="36">
        <f t="shared" si="142"/>
        <v>0</v>
      </c>
      <c r="J135" s="29">
        <f t="shared" si="142"/>
        <v>0</v>
      </c>
      <c r="K135" s="95">
        <f t="shared" si="133"/>
        <v>0</v>
      </c>
      <c r="L135" s="36">
        <f t="shared" si="134"/>
        <v>0</v>
      </c>
      <c r="M135" s="29">
        <f t="shared" si="134"/>
        <v>0</v>
      </c>
      <c r="N135" s="95">
        <f t="shared" si="135"/>
        <v>0</v>
      </c>
      <c r="O135" s="36">
        <f t="shared" si="136"/>
        <v>0</v>
      </c>
      <c r="P135" s="29">
        <f t="shared" si="136"/>
        <v>0</v>
      </c>
      <c r="Q135" s="95">
        <f t="shared" si="137"/>
        <v>0</v>
      </c>
      <c r="R135" s="36">
        <f t="shared" si="138"/>
        <v>100500599.78</v>
      </c>
      <c r="S135" s="29">
        <f t="shared" si="138"/>
        <v>4865814.8999999994</v>
      </c>
      <c r="T135" s="95">
        <f t="shared" si="139"/>
        <v>105366414.68000001</v>
      </c>
      <c r="U135" s="36">
        <f t="shared" si="140"/>
        <v>3730731.000000013</v>
      </c>
      <c r="V135" s="29">
        <f t="shared" si="140"/>
        <v>2364537.4600000004</v>
      </c>
      <c r="W135" s="95">
        <f t="shared" si="141"/>
        <v>6095268.4600000139</v>
      </c>
      <c r="X135" s="159" t="s">
        <v>43</v>
      </c>
    </row>
    <row r="136" spans="1:24" ht="58.5" customHeight="1" thickBot="1">
      <c r="A136" s="1"/>
      <c r="B136" s="18"/>
      <c r="C136" s="18"/>
      <c r="D136" s="30">
        <v>6000</v>
      </c>
      <c r="E136" s="34" t="s">
        <v>22</v>
      </c>
      <c r="F136" s="171">
        <v>6800813.9100000001</v>
      </c>
      <c r="G136" s="172">
        <v>0</v>
      </c>
      <c r="H136" s="173">
        <v>6800813.9100000001</v>
      </c>
      <c r="I136" s="171">
        <f t="shared" si="142"/>
        <v>0</v>
      </c>
      <c r="J136" s="172">
        <f t="shared" si="142"/>
        <v>0</v>
      </c>
      <c r="K136" s="173">
        <f t="shared" si="133"/>
        <v>0</v>
      </c>
      <c r="L136" s="171">
        <f t="shared" si="134"/>
        <v>0</v>
      </c>
      <c r="M136" s="172">
        <f t="shared" si="134"/>
        <v>0</v>
      </c>
      <c r="N136" s="173">
        <f t="shared" si="135"/>
        <v>0</v>
      </c>
      <c r="O136" s="171">
        <f t="shared" si="136"/>
        <v>0</v>
      </c>
      <c r="P136" s="172">
        <f t="shared" si="136"/>
        <v>0</v>
      </c>
      <c r="Q136" s="173">
        <f t="shared" si="137"/>
        <v>0</v>
      </c>
      <c r="R136" s="171">
        <f t="shared" si="138"/>
        <v>0</v>
      </c>
      <c r="S136" s="172">
        <f t="shared" si="138"/>
        <v>0</v>
      </c>
      <c r="T136" s="173">
        <f t="shared" si="139"/>
        <v>0</v>
      </c>
      <c r="U136" s="171">
        <f t="shared" si="140"/>
        <v>6800813.9100000001</v>
      </c>
      <c r="V136" s="172">
        <f t="shared" si="140"/>
        <v>0</v>
      </c>
      <c r="W136" s="173">
        <f t="shared" si="141"/>
        <v>6800813.9100000001</v>
      </c>
    </row>
    <row r="137" spans="1:24" ht="58.5" customHeight="1" thickBot="1">
      <c r="A137" s="1"/>
      <c r="B137" s="18"/>
      <c r="C137" s="18"/>
      <c r="D137" s="18"/>
      <c r="E137" s="174" t="s">
        <v>15</v>
      </c>
      <c r="F137" s="175">
        <f t="shared" ref="F137:N137" si="143">SUM(F131:F136)</f>
        <v>221079691.99999997</v>
      </c>
      <c r="G137" s="176">
        <f t="shared" si="143"/>
        <v>73553213.530000001</v>
      </c>
      <c r="H137" s="177">
        <f t="shared" si="143"/>
        <v>294632905.53000003</v>
      </c>
      <c r="I137" s="175">
        <f t="shared" si="143"/>
        <v>0</v>
      </c>
      <c r="J137" s="176">
        <f t="shared" si="143"/>
        <v>0</v>
      </c>
      <c r="K137" s="177">
        <f t="shared" si="143"/>
        <v>0</v>
      </c>
      <c r="L137" s="175">
        <f t="shared" si="143"/>
        <v>0</v>
      </c>
      <c r="M137" s="176">
        <f>SUM(M131:M136)</f>
        <v>0</v>
      </c>
      <c r="N137" s="177">
        <f t="shared" si="143"/>
        <v>0</v>
      </c>
      <c r="O137" s="175">
        <f t="shared" ref="O137:U137" si="144">SUM(O131:O136)</f>
        <v>0</v>
      </c>
      <c r="P137" s="176">
        <f t="shared" si="144"/>
        <v>0</v>
      </c>
      <c r="Q137" s="177">
        <f t="shared" si="144"/>
        <v>0</v>
      </c>
      <c r="R137" s="175">
        <f t="shared" si="144"/>
        <v>201203035.20999998</v>
      </c>
      <c r="S137" s="176">
        <f t="shared" si="144"/>
        <v>29348864.550000001</v>
      </c>
      <c r="T137" s="177">
        <f t="shared" si="144"/>
        <v>230551899.75999999</v>
      </c>
      <c r="U137" s="175">
        <f t="shared" si="144"/>
        <v>19876656.790000014</v>
      </c>
      <c r="V137" s="176">
        <f>SUM(V131:V136)</f>
        <v>44204348.979999997</v>
      </c>
      <c r="W137" s="177">
        <f>SUM(W131:W136)</f>
        <v>64081005.770000026</v>
      </c>
    </row>
    <row r="138" spans="1:24" ht="21">
      <c r="A138" s="1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4" ht="21" hidden="1" customHeight="1">
      <c r="A139" s="1"/>
      <c r="B139" s="18"/>
      <c r="C139" s="18"/>
      <c r="D139" s="18"/>
      <c r="E139" s="18"/>
      <c r="F139" s="96">
        <f t="shared" ref="F139:V139" si="145">F125-F137</f>
        <v>0</v>
      </c>
      <c r="G139" s="96">
        <f t="shared" si="145"/>
        <v>0</v>
      </c>
      <c r="H139" s="96">
        <f t="shared" si="145"/>
        <v>0</v>
      </c>
      <c r="I139" s="96">
        <f t="shared" si="145"/>
        <v>0</v>
      </c>
      <c r="J139" s="96">
        <f t="shared" si="145"/>
        <v>0</v>
      </c>
      <c r="K139" s="96">
        <f t="shared" si="145"/>
        <v>0</v>
      </c>
      <c r="L139" s="96">
        <f>L125-L137</f>
        <v>0</v>
      </c>
      <c r="M139" s="96">
        <f t="shared" si="145"/>
        <v>0</v>
      </c>
      <c r="N139" s="96">
        <f t="shared" si="145"/>
        <v>0</v>
      </c>
      <c r="O139" s="96">
        <f t="shared" si="145"/>
        <v>0</v>
      </c>
      <c r="P139" s="96">
        <f t="shared" si="145"/>
        <v>0</v>
      </c>
      <c r="Q139" s="96">
        <f t="shared" si="145"/>
        <v>0</v>
      </c>
      <c r="R139" s="96">
        <f t="shared" si="145"/>
        <v>0</v>
      </c>
      <c r="S139" s="96">
        <f t="shared" si="145"/>
        <v>0</v>
      </c>
      <c r="T139" s="96">
        <f t="shared" si="145"/>
        <v>0</v>
      </c>
      <c r="U139" s="96">
        <f t="shared" si="145"/>
        <v>0</v>
      </c>
      <c r="V139" s="96">
        <f t="shared" si="145"/>
        <v>0</v>
      </c>
      <c r="W139" s="96">
        <f>W125-W137</f>
        <v>0</v>
      </c>
    </row>
    <row r="140" spans="1:24" ht="12.75" hidden="1" customHeight="1"/>
    <row r="141" spans="1:24" s="178" customFormat="1" ht="30" hidden="1" customHeight="1">
      <c r="H141" s="179">
        <v>294632905.52999997</v>
      </c>
      <c r="I141" s="178">
        <v>2734591.06</v>
      </c>
      <c r="J141" s="178">
        <v>3543960.6500000004</v>
      </c>
      <c r="K141" s="178">
        <v>6278551.7100000009</v>
      </c>
      <c r="L141" s="178">
        <v>304285.34999999998</v>
      </c>
      <c r="M141" s="178">
        <v>0</v>
      </c>
      <c r="N141" s="178">
        <v>304285.34999999998</v>
      </c>
      <c r="O141" s="178">
        <v>2753528</v>
      </c>
      <c r="P141" s="178">
        <v>426915.02</v>
      </c>
      <c r="Q141" s="178">
        <v>3180443.02</v>
      </c>
      <c r="R141" s="178">
        <v>52785146.660000004</v>
      </c>
      <c r="S141" s="178">
        <v>1678972.86</v>
      </c>
      <c r="T141" s="178">
        <v>54464119.520000003</v>
      </c>
      <c r="U141" s="178">
        <v>162502140.93000001</v>
      </c>
      <c r="V141" s="178">
        <v>67903365</v>
      </c>
      <c r="W141" s="178">
        <v>230405505.93000001</v>
      </c>
    </row>
    <row r="142" spans="1:24" ht="12.75" hidden="1" customHeight="1"/>
    <row r="143" spans="1:24" s="160" customFormat="1" ht="25.5" hidden="1" customHeight="1">
      <c r="F143" s="180">
        <f t="shared" ref="F143:V143" si="146">F137-F141</f>
        <v>221079691.99999997</v>
      </c>
      <c r="G143" s="180">
        <f t="shared" si="146"/>
        <v>73553213.530000001</v>
      </c>
      <c r="H143" s="180">
        <f t="shared" si="146"/>
        <v>0</v>
      </c>
      <c r="I143" s="180">
        <f t="shared" si="146"/>
        <v>-2734591.06</v>
      </c>
      <c r="J143" s="180">
        <f t="shared" si="146"/>
        <v>-3543960.6500000004</v>
      </c>
      <c r="K143" s="180">
        <f t="shared" si="146"/>
        <v>-6278551.7100000009</v>
      </c>
      <c r="L143" s="180">
        <f t="shared" si="146"/>
        <v>-304285.34999999998</v>
      </c>
      <c r="M143" s="180">
        <f t="shared" si="146"/>
        <v>0</v>
      </c>
      <c r="N143" s="180">
        <f t="shared" si="146"/>
        <v>-304285.34999999998</v>
      </c>
      <c r="O143" s="180">
        <f t="shared" si="146"/>
        <v>-2753528</v>
      </c>
      <c r="P143" s="180">
        <f t="shared" si="146"/>
        <v>-426915.02</v>
      </c>
      <c r="Q143" s="180">
        <f t="shared" si="146"/>
        <v>-3180443.02</v>
      </c>
      <c r="R143" s="180">
        <f t="shared" si="146"/>
        <v>148417888.54999998</v>
      </c>
      <c r="S143" s="180">
        <f t="shared" si="146"/>
        <v>27669891.690000001</v>
      </c>
      <c r="T143" s="180">
        <f t="shared" si="146"/>
        <v>176087780.23999998</v>
      </c>
      <c r="U143" s="180">
        <f t="shared" si="146"/>
        <v>-142625484.13999999</v>
      </c>
      <c r="V143" s="180">
        <f t="shared" si="146"/>
        <v>-23699016.020000003</v>
      </c>
      <c r="W143" s="180">
        <f>W137-W141</f>
        <v>-166324500.15999997</v>
      </c>
    </row>
    <row r="144" spans="1:24" ht="12.75" hidden="1" customHeight="1"/>
    <row r="146" spans="9:23" ht="41.25" customHeight="1">
      <c r="I146" s="97"/>
      <c r="J146" s="97"/>
      <c r="K146" s="97"/>
      <c r="L146" s="97"/>
      <c r="M146" s="97"/>
      <c r="N146" s="97"/>
      <c r="O146" s="97"/>
      <c r="P146" s="97"/>
      <c r="Q146" s="97"/>
      <c r="R146" s="97">
        <v>201203035.21000001</v>
      </c>
      <c r="S146" s="97">
        <v>29348864.550000001</v>
      </c>
      <c r="T146" s="97"/>
      <c r="U146" s="97"/>
      <c r="V146" s="97"/>
      <c r="W146" s="97"/>
    </row>
    <row r="148" spans="9:23" ht="43.5" customHeight="1"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</row>
  </sheetData>
  <mergeCells count="63">
    <mergeCell ref="U129:W129"/>
    <mergeCell ref="B118:E118"/>
    <mergeCell ref="F129:H129"/>
    <mergeCell ref="I129:K129"/>
    <mergeCell ref="L129:N129"/>
    <mergeCell ref="O129:Q129"/>
    <mergeCell ref="R129:T129"/>
    <mergeCell ref="B97:B103"/>
    <mergeCell ref="C97:E97"/>
    <mergeCell ref="B104:B110"/>
    <mergeCell ref="C104:E104"/>
    <mergeCell ref="B111:B117"/>
    <mergeCell ref="C111:E111"/>
    <mergeCell ref="B82:B96"/>
    <mergeCell ref="C82:E82"/>
    <mergeCell ref="C83:C89"/>
    <mergeCell ref="D83:E83"/>
    <mergeCell ref="C90:C96"/>
    <mergeCell ref="D90:E90"/>
    <mergeCell ref="B75:B81"/>
    <mergeCell ref="C75:E75"/>
    <mergeCell ref="C76:C81"/>
    <mergeCell ref="B39:B60"/>
    <mergeCell ref="C39:E39"/>
    <mergeCell ref="C40:C46"/>
    <mergeCell ref="D40:E40"/>
    <mergeCell ref="C47:C53"/>
    <mergeCell ref="D47:E47"/>
    <mergeCell ref="C54:C60"/>
    <mergeCell ref="D54:E54"/>
    <mergeCell ref="B61:B67"/>
    <mergeCell ref="C61:E61"/>
    <mergeCell ref="B68:B74"/>
    <mergeCell ref="C68:E68"/>
    <mergeCell ref="C69:C74"/>
    <mergeCell ref="B24:B38"/>
    <mergeCell ref="C24:E24"/>
    <mergeCell ref="C25:C31"/>
    <mergeCell ref="D25:E25"/>
    <mergeCell ref="C32:C38"/>
    <mergeCell ref="D32:E32"/>
    <mergeCell ref="B9:B23"/>
    <mergeCell ref="C9:E9"/>
    <mergeCell ref="C10:C16"/>
    <mergeCell ref="D10:E10"/>
    <mergeCell ref="C17:C23"/>
    <mergeCell ref="D17:E17"/>
    <mergeCell ref="E1:V1"/>
    <mergeCell ref="E2:V2"/>
    <mergeCell ref="E3:V3"/>
    <mergeCell ref="E4:V4"/>
    <mergeCell ref="E5:V5"/>
    <mergeCell ref="B6:B8"/>
    <mergeCell ref="C6:C8"/>
    <mergeCell ref="D6:D8"/>
    <mergeCell ref="E6:E8"/>
    <mergeCell ref="F6:W6"/>
    <mergeCell ref="U7:W7"/>
    <mergeCell ref="F7:H7"/>
    <mergeCell ref="I7:K7"/>
    <mergeCell ref="L7:N7"/>
    <mergeCell ref="O7:Q7"/>
    <mergeCell ref="R7:T7"/>
  </mergeCells>
  <printOptions horizontalCentered="1"/>
  <pageMargins left="3.937007874015748E-2" right="0.19685039370078741" top="0.27559055118110237" bottom="0.31496062992125984" header="0.31496062992125984" footer="0.31496062992125984"/>
  <pageSetup scale="18" fitToHeight="0" orientation="landscape" r:id="rId1"/>
  <headerFooter>
    <oddFooter>&amp;C&amp;A&amp;R&amp;P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93"/>
  <sheetViews>
    <sheetView tabSelected="1" topLeftCell="A7" zoomScale="40" zoomScaleNormal="40" zoomScaleSheetLayoutView="40" workbookViewId="0">
      <pane xSplit="4" ySplit="3" topLeftCell="S154" activePane="bottomRight" state="frozen"/>
      <selection activeCell="A7" sqref="A7"/>
      <selection pane="topRight" activeCell="E7" sqref="E7"/>
      <selection pane="bottomLeft" activeCell="A10" sqref="A10"/>
      <selection pane="bottomRight" activeCell="I14" sqref="I14"/>
    </sheetView>
  </sheetViews>
  <sheetFormatPr baseColWidth="10" defaultRowHeight="12.75"/>
  <cols>
    <col min="1" max="2" width="9.7109375" style="104" customWidth="1"/>
    <col min="3" max="3" width="13.7109375" style="104" customWidth="1"/>
    <col min="4" max="4" width="107.7109375" style="104" customWidth="1"/>
    <col min="5" max="5" width="30.140625" style="104" customWidth="1"/>
    <col min="6" max="6" width="27.7109375" style="104" customWidth="1"/>
    <col min="7" max="7" width="30.140625" style="104" customWidth="1"/>
    <col min="8" max="8" width="32.140625" style="104" customWidth="1"/>
    <col min="9" max="9" width="29.85546875" style="104" customWidth="1"/>
    <col min="10" max="10" width="31.7109375" style="104" customWidth="1"/>
    <col min="11" max="11" width="37.42578125" style="104" customWidth="1"/>
    <col min="12" max="12" width="36.42578125" style="104" customWidth="1"/>
    <col min="13" max="13" width="32.7109375" style="104" customWidth="1"/>
    <col min="14" max="14" width="28.85546875" style="104" customWidth="1"/>
    <col min="15" max="16" width="25.5703125" style="104" customWidth="1"/>
    <col min="17" max="17" width="31.28515625" style="104" customWidth="1"/>
    <col min="18" max="18" width="36.42578125" style="104" customWidth="1"/>
    <col min="19" max="19" width="35" style="104" customWidth="1"/>
    <col min="20" max="20" width="30.140625" style="104" customWidth="1"/>
    <col min="21" max="21" width="27.7109375" style="104" customWidth="1"/>
    <col min="22" max="22" width="30.140625" style="104" customWidth="1"/>
    <col min="23" max="23" width="11.42578125" style="104"/>
    <col min="24" max="24" width="33.5703125" style="104" customWidth="1"/>
    <col min="25" max="16384" width="11.42578125" style="104"/>
  </cols>
  <sheetData>
    <row r="1" spans="1:22" ht="37.5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37.5" customHeight="1">
      <c r="A2" s="263" t="s">
        <v>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ht="37.5">
      <c r="A3" s="264" t="s">
        <v>87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ht="37.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</row>
    <row r="5" spans="1:22" ht="37.5">
      <c r="A5" s="263" t="s">
        <v>82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</row>
    <row r="6" spans="1:22" ht="34.5" customHeight="1" thickBo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</row>
    <row r="7" spans="1:22" ht="72.75" customHeight="1" thickBot="1">
      <c r="A7" s="265" t="s">
        <v>3</v>
      </c>
      <c r="B7" s="265" t="s">
        <v>50</v>
      </c>
      <c r="C7" s="265" t="s">
        <v>4</v>
      </c>
      <c r="D7" s="256" t="s">
        <v>51</v>
      </c>
      <c r="E7" s="246" t="s">
        <v>6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</row>
    <row r="8" spans="1:22" ht="59.25" customHeight="1" thickBot="1">
      <c r="A8" s="265"/>
      <c r="B8" s="265"/>
      <c r="C8" s="265"/>
      <c r="D8" s="256"/>
      <c r="E8" s="256" t="s">
        <v>7</v>
      </c>
      <c r="F8" s="256"/>
      <c r="G8" s="256"/>
      <c r="H8" s="256" t="s">
        <v>42</v>
      </c>
      <c r="I8" s="256"/>
      <c r="J8" s="256"/>
      <c r="K8" s="256" t="s">
        <v>10</v>
      </c>
      <c r="L8" s="256"/>
      <c r="M8" s="256"/>
      <c r="N8" s="256" t="s">
        <v>9</v>
      </c>
      <c r="O8" s="256"/>
      <c r="P8" s="256"/>
      <c r="Q8" s="256" t="s">
        <v>8</v>
      </c>
      <c r="R8" s="256"/>
      <c r="S8" s="256"/>
      <c r="T8" s="246" t="s">
        <v>72</v>
      </c>
      <c r="U8" s="246"/>
      <c r="V8" s="246"/>
    </row>
    <row r="9" spans="1:22" ht="27" thickBot="1">
      <c r="A9" s="265"/>
      <c r="B9" s="265"/>
      <c r="C9" s="265"/>
      <c r="D9" s="256"/>
      <c r="E9" s="132" t="s">
        <v>12</v>
      </c>
      <c r="F9" s="132" t="s">
        <v>14</v>
      </c>
      <c r="G9" s="132" t="s">
        <v>15</v>
      </c>
      <c r="H9" s="132" t="s">
        <v>12</v>
      </c>
      <c r="I9" s="132" t="s">
        <v>14</v>
      </c>
      <c r="J9" s="132" t="s">
        <v>15</v>
      </c>
      <c r="K9" s="132" t="s">
        <v>12</v>
      </c>
      <c r="L9" s="132" t="s">
        <v>14</v>
      </c>
      <c r="M9" s="132" t="s">
        <v>15</v>
      </c>
      <c r="N9" s="132" t="s">
        <v>12</v>
      </c>
      <c r="O9" s="132" t="s">
        <v>14</v>
      </c>
      <c r="P9" s="132" t="s">
        <v>15</v>
      </c>
      <c r="Q9" s="132" t="s">
        <v>12</v>
      </c>
      <c r="R9" s="132" t="s">
        <v>14</v>
      </c>
      <c r="S9" s="132" t="s">
        <v>15</v>
      </c>
      <c r="T9" s="132" t="s">
        <v>12</v>
      </c>
      <c r="U9" s="132" t="s">
        <v>14</v>
      </c>
      <c r="V9" s="132" t="s">
        <v>15</v>
      </c>
    </row>
    <row r="10" spans="1:22" ht="105" customHeight="1">
      <c r="A10" s="257">
        <v>1</v>
      </c>
      <c r="B10" s="250" t="s">
        <v>52</v>
      </c>
      <c r="C10" s="250"/>
      <c r="D10" s="250"/>
      <c r="E10" s="105">
        <f>E11+E18</f>
        <v>0</v>
      </c>
      <c r="F10" s="105">
        <f t="shared" ref="F10:V10" si="0">F11+F18</f>
        <v>8439374</v>
      </c>
      <c r="G10" s="105">
        <f t="shared" si="0"/>
        <v>8439374</v>
      </c>
      <c r="H10" s="105">
        <f t="shared" si="0"/>
        <v>0</v>
      </c>
      <c r="I10" s="105">
        <f t="shared" si="0"/>
        <v>5831200.3399999999</v>
      </c>
      <c r="J10" s="105">
        <f t="shared" si="0"/>
        <v>5831200.3399999999</v>
      </c>
      <c r="K10" s="105">
        <f t="shared" si="0"/>
        <v>0</v>
      </c>
      <c r="L10" s="105">
        <f t="shared" si="0"/>
        <v>0</v>
      </c>
      <c r="M10" s="105">
        <f t="shared" si="0"/>
        <v>0</v>
      </c>
      <c r="N10" s="105">
        <f t="shared" si="0"/>
        <v>0</v>
      </c>
      <c r="O10" s="105">
        <f t="shared" si="0"/>
        <v>0</v>
      </c>
      <c r="P10" s="105">
        <f t="shared" si="0"/>
        <v>0</v>
      </c>
      <c r="Q10" s="105">
        <f t="shared" si="0"/>
        <v>0</v>
      </c>
      <c r="R10" s="105">
        <f t="shared" si="0"/>
        <v>0</v>
      </c>
      <c r="S10" s="105">
        <f t="shared" si="0"/>
        <v>0</v>
      </c>
      <c r="T10" s="105">
        <f t="shared" si="0"/>
        <v>0</v>
      </c>
      <c r="U10" s="105">
        <f t="shared" si="0"/>
        <v>2608173.66</v>
      </c>
      <c r="V10" s="105">
        <f t="shared" si="0"/>
        <v>2608173.66</v>
      </c>
    </row>
    <row r="11" spans="1:22" ht="52.5" customHeight="1">
      <c r="A11" s="254"/>
      <c r="B11" s="259">
        <v>1</v>
      </c>
      <c r="C11" s="262" t="s">
        <v>53</v>
      </c>
      <c r="D11" s="262"/>
      <c r="E11" s="106">
        <f>SUM(E12:E17)</f>
        <v>0</v>
      </c>
      <c r="F11" s="106">
        <f>SUM(F12:F17)</f>
        <v>6513244</v>
      </c>
      <c r="G11" s="106">
        <f t="shared" ref="G11:V11" si="1">SUM(G12:G17)</f>
        <v>6513244</v>
      </c>
      <c r="H11" s="106">
        <f t="shared" si="1"/>
        <v>0</v>
      </c>
      <c r="I11" s="106">
        <f t="shared" si="1"/>
        <v>4215911.01</v>
      </c>
      <c r="J11" s="106">
        <f t="shared" si="1"/>
        <v>4215911.01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1"/>
        <v>0</v>
      </c>
      <c r="Q11" s="106">
        <f t="shared" si="1"/>
        <v>0</v>
      </c>
      <c r="R11" s="106">
        <f t="shared" si="1"/>
        <v>0</v>
      </c>
      <c r="S11" s="106">
        <f t="shared" si="1"/>
        <v>0</v>
      </c>
      <c r="T11" s="106">
        <f t="shared" si="1"/>
        <v>0</v>
      </c>
      <c r="U11" s="106">
        <f t="shared" si="1"/>
        <v>2297332.9900000002</v>
      </c>
      <c r="V11" s="106">
        <f t="shared" si="1"/>
        <v>2297332.9900000002</v>
      </c>
    </row>
    <row r="12" spans="1:22" ht="26.25">
      <c r="A12" s="254"/>
      <c r="B12" s="259"/>
      <c r="C12" s="107">
        <v>1000</v>
      </c>
      <c r="D12" s="108" t="s">
        <v>17</v>
      </c>
      <c r="E12" s="129">
        <v>0</v>
      </c>
      <c r="F12" s="129">
        <v>3338244</v>
      </c>
      <c r="G12" s="130">
        <f t="shared" ref="G12:G17" si="2">E12+F12</f>
        <v>3338244</v>
      </c>
      <c r="H12" s="129">
        <v>0</v>
      </c>
      <c r="I12" s="129">
        <v>1714331.77</v>
      </c>
      <c r="J12" s="130">
        <f t="shared" ref="J12:J17" si="3">H12+I12</f>
        <v>1714331.77</v>
      </c>
      <c r="K12" s="129">
        <v>0</v>
      </c>
      <c r="L12" s="129">
        <v>0</v>
      </c>
      <c r="M12" s="130">
        <f t="shared" ref="M12:M17" si="4">K12+L12</f>
        <v>0</v>
      </c>
      <c r="N12" s="129">
        <v>0</v>
      </c>
      <c r="O12" s="129">
        <v>0</v>
      </c>
      <c r="P12" s="130">
        <f t="shared" ref="P12:P17" si="5">N12+O12</f>
        <v>0</v>
      </c>
      <c r="Q12" s="129">
        <v>0</v>
      </c>
      <c r="R12" s="129">
        <v>0</v>
      </c>
      <c r="S12" s="130">
        <f t="shared" ref="S12:S17" si="6">Q12+R12</f>
        <v>0</v>
      </c>
      <c r="T12" s="129">
        <f>E12-H12-K12-N12-Q12</f>
        <v>0</v>
      </c>
      <c r="U12" s="129">
        <f>F12-I12-L12-O12-R12</f>
        <v>1623912.23</v>
      </c>
      <c r="V12" s="130">
        <f t="shared" ref="V12:V17" si="7">T12+U12</f>
        <v>1623912.23</v>
      </c>
    </row>
    <row r="13" spans="1:22" ht="26.25">
      <c r="A13" s="254"/>
      <c r="B13" s="259"/>
      <c r="C13" s="107">
        <v>2000</v>
      </c>
      <c r="D13" s="108" t="s">
        <v>18</v>
      </c>
      <c r="E13" s="129">
        <v>0</v>
      </c>
      <c r="F13" s="129">
        <v>0</v>
      </c>
      <c r="G13" s="130">
        <f t="shared" si="2"/>
        <v>0</v>
      </c>
      <c r="H13" s="129">
        <v>0</v>
      </c>
      <c r="I13" s="129">
        <v>0</v>
      </c>
      <c r="J13" s="130">
        <f t="shared" si="3"/>
        <v>0</v>
      </c>
      <c r="K13" s="129">
        <v>0</v>
      </c>
      <c r="L13" s="129">
        <v>0</v>
      </c>
      <c r="M13" s="130">
        <f t="shared" si="4"/>
        <v>0</v>
      </c>
      <c r="N13" s="129">
        <v>0</v>
      </c>
      <c r="O13" s="129">
        <v>0</v>
      </c>
      <c r="P13" s="130">
        <f t="shared" si="5"/>
        <v>0</v>
      </c>
      <c r="Q13" s="129">
        <v>0</v>
      </c>
      <c r="R13" s="129">
        <v>0</v>
      </c>
      <c r="S13" s="130">
        <f t="shared" si="6"/>
        <v>0</v>
      </c>
      <c r="T13" s="129">
        <f t="shared" ref="T13:U17" si="8">E13-H13-K13-N13-Q13</f>
        <v>0</v>
      </c>
      <c r="U13" s="129">
        <f t="shared" si="8"/>
        <v>0</v>
      </c>
      <c r="V13" s="130">
        <f t="shared" si="7"/>
        <v>0</v>
      </c>
    </row>
    <row r="14" spans="1:22" ht="26.25">
      <c r="A14" s="254"/>
      <c r="B14" s="259"/>
      <c r="C14" s="107">
        <v>3000</v>
      </c>
      <c r="D14" s="108" t="s">
        <v>19</v>
      </c>
      <c r="E14" s="129">
        <v>0</v>
      </c>
      <c r="F14" s="129">
        <v>3175000</v>
      </c>
      <c r="G14" s="130">
        <f t="shared" si="2"/>
        <v>3175000</v>
      </c>
      <c r="H14" s="129">
        <v>0</v>
      </c>
      <c r="I14" s="129">
        <v>2501579.2399999998</v>
      </c>
      <c r="J14" s="130">
        <f t="shared" si="3"/>
        <v>2501579.2399999998</v>
      </c>
      <c r="K14" s="129">
        <v>0</v>
      </c>
      <c r="L14" s="129">
        <v>0</v>
      </c>
      <c r="M14" s="130">
        <f t="shared" si="4"/>
        <v>0</v>
      </c>
      <c r="N14" s="129">
        <v>0</v>
      </c>
      <c r="O14" s="129">
        <v>0</v>
      </c>
      <c r="P14" s="130">
        <f t="shared" si="5"/>
        <v>0</v>
      </c>
      <c r="Q14" s="129">
        <v>0</v>
      </c>
      <c r="R14" s="129">
        <v>0</v>
      </c>
      <c r="S14" s="130">
        <f t="shared" si="6"/>
        <v>0</v>
      </c>
      <c r="T14" s="129">
        <f t="shared" si="8"/>
        <v>0</v>
      </c>
      <c r="U14" s="129">
        <f t="shared" si="8"/>
        <v>673420.76000000024</v>
      </c>
      <c r="V14" s="130">
        <f t="shared" si="7"/>
        <v>673420.76000000024</v>
      </c>
    </row>
    <row r="15" spans="1:22" ht="26.25">
      <c r="A15" s="254"/>
      <c r="B15" s="259"/>
      <c r="C15" s="107">
        <v>4000</v>
      </c>
      <c r="D15" s="108" t="s">
        <v>20</v>
      </c>
      <c r="E15" s="129">
        <v>0</v>
      </c>
      <c r="F15" s="129">
        <v>0</v>
      </c>
      <c r="G15" s="130">
        <f t="shared" si="2"/>
        <v>0</v>
      </c>
      <c r="H15" s="129">
        <v>0</v>
      </c>
      <c r="I15" s="129">
        <v>0</v>
      </c>
      <c r="J15" s="130">
        <f t="shared" si="3"/>
        <v>0</v>
      </c>
      <c r="K15" s="129">
        <v>0</v>
      </c>
      <c r="L15" s="129">
        <v>0</v>
      </c>
      <c r="M15" s="130">
        <f t="shared" si="4"/>
        <v>0</v>
      </c>
      <c r="N15" s="129">
        <v>0</v>
      </c>
      <c r="O15" s="129">
        <v>0</v>
      </c>
      <c r="P15" s="130">
        <f t="shared" si="5"/>
        <v>0</v>
      </c>
      <c r="Q15" s="129">
        <v>0</v>
      </c>
      <c r="R15" s="129">
        <v>0</v>
      </c>
      <c r="S15" s="130">
        <f t="shared" si="6"/>
        <v>0</v>
      </c>
      <c r="T15" s="129">
        <f t="shared" si="8"/>
        <v>0</v>
      </c>
      <c r="U15" s="129">
        <f t="shared" si="8"/>
        <v>0</v>
      </c>
      <c r="V15" s="130">
        <f t="shared" si="7"/>
        <v>0</v>
      </c>
    </row>
    <row r="16" spans="1:22" ht="26.25">
      <c r="A16" s="254"/>
      <c r="B16" s="259"/>
      <c r="C16" s="107">
        <v>5000</v>
      </c>
      <c r="D16" s="108" t="s">
        <v>21</v>
      </c>
      <c r="E16" s="129">
        <v>0</v>
      </c>
      <c r="F16" s="129">
        <v>0</v>
      </c>
      <c r="G16" s="130">
        <f t="shared" si="2"/>
        <v>0</v>
      </c>
      <c r="H16" s="129">
        <v>0</v>
      </c>
      <c r="I16" s="129">
        <v>0</v>
      </c>
      <c r="J16" s="130">
        <f t="shared" si="3"/>
        <v>0</v>
      </c>
      <c r="K16" s="129">
        <v>0</v>
      </c>
      <c r="L16" s="129">
        <v>0</v>
      </c>
      <c r="M16" s="130">
        <f t="shared" si="4"/>
        <v>0</v>
      </c>
      <c r="N16" s="129">
        <v>0</v>
      </c>
      <c r="O16" s="129">
        <v>0</v>
      </c>
      <c r="P16" s="130">
        <f t="shared" si="5"/>
        <v>0</v>
      </c>
      <c r="Q16" s="129">
        <v>0</v>
      </c>
      <c r="R16" s="129">
        <v>0</v>
      </c>
      <c r="S16" s="130">
        <f t="shared" si="6"/>
        <v>0</v>
      </c>
      <c r="T16" s="129">
        <f t="shared" si="8"/>
        <v>0</v>
      </c>
      <c r="U16" s="129">
        <f t="shared" si="8"/>
        <v>0</v>
      </c>
      <c r="V16" s="130">
        <f t="shared" si="7"/>
        <v>0</v>
      </c>
    </row>
    <row r="17" spans="1:22" ht="26.25">
      <c r="A17" s="254"/>
      <c r="B17" s="259"/>
      <c r="C17" s="107">
        <v>6000</v>
      </c>
      <c r="D17" s="108" t="s">
        <v>22</v>
      </c>
      <c r="E17" s="129">
        <v>0</v>
      </c>
      <c r="F17" s="129">
        <v>0</v>
      </c>
      <c r="G17" s="130">
        <f t="shared" si="2"/>
        <v>0</v>
      </c>
      <c r="H17" s="129">
        <v>0</v>
      </c>
      <c r="I17" s="129">
        <v>0</v>
      </c>
      <c r="J17" s="130">
        <f t="shared" si="3"/>
        <v>0</v>
      </c>
      <c r="K17" s="129">
        <v>0</v>
      </c>
      <c r="L17" s="129">
        <v>0</v>
      </c>
      <c r="M17" s="130">
        <f t="shared" si="4"/>
        <v>0</v>
      </c>
      <c r="N17" s="129">
        <v>0</v>
      </c>
      <c r="O17" s="129">
        <v>0</v>
      </c>
      <c r="P17" s="130">
        <f t="shared" si="5"/>
        <v>0</v>
      </c>
      <c r="Q17" s="129">
        <v>0</v>
      </c>
      <c r="R17" s="129">
        <v>0</v>
      </c>
      <c r="S17" s="130">
        <f t="shared" si="6"/>
        <v>0</v>
      </c>
      <c r="T17" s="129">
        <f t="shared" si="8"/>
        <v>0</v>
      </c>
      <c r="U17" s="129">
        <f t="shared" si="8"/>
        <v>0</v>
      </c>
      <c r="V17" s="130">
        <f t="shared" si="7"/>
        <v>0</v>
      </c>
    </row>
    <row r="18" spans="1:22" ht="52.5" customHeight="1">
      <c r="A18" s="254"/>
      <c r="B18" s="259">
        <v>2</v>
      </c>
      <c r="C18" s="262" t="s">
        <v>28</v>
      </c>
      <c r="D18" s="262"/>
      <c r="E18" s="106">
        <f>SUM(E19:E24)</f>
        <v>0</v>
      </c>
      <c r="F18" s="106">
        <f t="shared" ref="F18:V18" si="9">SUM(F19:F24)</f>
        <v>1926130</v>
      </c>
      <c r="G18" s="106">
        <f t="shared" si="9"/>
        <v>1926130</v>
      </c>
      <c r="H18" s="106">
        <f t="shared" si="9"/>
        <v>0</v>
      </c>
      <c r="I18" s="106">
        <f t="shared" si="9"/>
        <v>1615289.33</v>
      </c>
      <c r="J18" s="106">
        <f t="shared" si="9"/>
        <v>1615289.33</v>
      </c>
      <c r="K18" s="106">
        <f t="shared" si="9"/>
        <v>0</v>
      </c>
      <c r="L18" s="106">
        <f t="shared" si="9"/>
        <v>0</v>
      </c>
      <c r="M18" s="106">
        <f t="shared" si="9"/>
        <v>0</v>
      </c>
      <c r="N18" s="106">
        <f t="shared" si="9"/>
        <v>0</v>
      </c>
      <c r="O18" s="106">
        <f t="shared" si="9"/>
        <v>0</v>
      </c>
      <c r="P18" s="106">
        <f t="shared" si="9"/>
        <v>0</v>
      </c>
      <c r="Q18" s="106">
        <f t="shared" si="9"/>
        <v>0</v>
      </c>
      <c r="R18" s="106">
        <f t="shared" si="9"/>
        <v>0</v>
      </c>
      <c r="S18" s="106">
        <f t="shared" si="9"/>
        <v>0</v>
      </c>
      <c r="T18" s="106">
        <f t="shared" si="9"/>
        <v>0</v>
      </c>
      <c r="U18" s="106">
        <f t="shared" si="9"/>
        <v>310840.66999999993</v>
      </c>
      <c r="V18" s="106">
        <f t="shared" si="9"/>
        <v>310840.66999999993</v>
      </c>
    </row>
    <row r="19" spans="1:22" ht="26.25">
      <c r="A19" s="254"/>
      <c r="B19" s="259"/>
      <c r="C19" s="107">
        <v>1000</v>
      </c>
      <c r="D19" s="108" t="s">
        <v>17</v>
      </c>
      <c r="E19" s="129">
        <v>0</v>
      </c>
      <c r="F19" s="129">
        <v>0</v>
      </c>
      <c r="G19" s="130">
        <f t="shared" ref="G19:G24" si="10">E19+F19</f>
        <v>0</v>
      </c>
      <c r="H19" s="129">
        <v>0</v>
      </c>
      <c r="I19" s="129">
        <v>0</v>
      </c>
      <c r="J19" s="130">
        <f t="shared" ref="J19:J24" si="11">H19+I19</f>
        <v>0</v>
      </c>
      <c r="K19" s="129">
        <v>0</v>
      </c>
      <c r="L19" s="129">
        <v>0</v>
      </c>
      <c r="M19" s="130">
        <f t="shared" ref="M19:M24" si="12">K19+L19</f>
        <v>0</v>
      </c>
      <c r="N19" s="129">
        <v>0</v>
      </c>
      <c r="O19" s="129">
        <v>0</v>
      </c>
      <c r="P19" s="130">
        <f t="shared" ref="P19:P24" si="13">N19+O19</f>
        <v>0</v>
      </c>
      <c r="Q19" s="129">
        <v>0</v>
      </c>
      <c r="R19" s="129">
        <v>0</v>
      </c>
      <c r="S19" s="130">
        <f t="shared" ref="S19:S24" si="14">Q19+R19</f>
        <v>0</v>
      </c>
      <c r="T19" s="129">
        <f t="shared" ref="T19:U24" si="15">E19-H19-K19-N19-Q19</f>
        <v>0</v>
      </c>
      <c r="U19" s="129">
        <f t="shared" si="15"/>
        <v>0</v>
      </c>
      <c r="V19" s="130">
        <f t="shared" ref="V19:V24" si="16">T19+U19</f>
        <v>0</v>
      </c>
    </row>
    <row r="20" spans="1:22" ht="26.25">
      <c r="A20" s="254"/>
      <c r="B20" s="259"/>
      <c r="C20" s="107">
        <v>2000</v>
      </c>
      <c r="D20" s="108" t="s">
        <v>18</v>
      </c>
      <c r="E20" s="129">
        <v>0</v>
      </c>
      <c r="F20" s="129">
        <v>0</v>
      </c>
      <c r="G20" s="130">
        <f t="shared" si="10"/>
        <v>0</v>
      </c>
      <c r="H20" s="129">
        <v>0</v>
      </c>
      <c r="I20" s="129">
        <v>0</v>
      </c>
      <c r="J20" s="130">
        <f t="shared" si="11"/>
        <v>0</v>
      </c>
      <c r="K20" s="129">
        <v>0</v>
      </c>
      <c r="L20" s="129">
        <v>0</v>
      </c>
      <c r="M20" s="130">
        <f t="shared" si="12"/>
        <v>0</v>
      </c>
      <c r="N20" s="129">
        <v>0</v>
      </c>
      <c r="O20" s="129">
        <v>0</v>
      </c>
      <c r="P20" s="130">
        <f t="shared" si="13"/>
        <v>0</v>
      </c>
      <c r="Q20" s="129">
        <v>0</v>
      </c>
      <c r="R20" s="129">
        <v>0</v>
      </c>
      <c r="S20" s="130">
        <f t="shared" si="14"/>
        <v>0</v>
      </c>
      <c r="T20" s="129">
        <f t="shared" si="15"/>
        <v>0</v>
      </c>
      <c r="U20" s="129">
        <f t="shared" si="15"/>
        <v>0</v>
      </c>
      <c r="V20" s="130">
        <f t="shared" si="16"/>
        <v>0</v>
      </c>
    </row>
    <row r="21" spans="1:22" ht="26.25">
      <c r="A21" s="254"/>
      <c r="B21" s="259"/>
      <c r="C21" s="107">
        <v>3000</v>
      </c>
      <c r="D21" s="108" t="s">
        <v>19</v>
      </c>
      <c r="E21" s="129">
        <v>0</v>
      </c>
      <c r="F21" s="129">
        <v>1926130</v>
      </c>
      <c r="G21" s="130">
        <f t="shared" si="10"/>
        <v>1926130</v>
      </c>
      <c r="H21" s="129">
        <v>0</v>
      </c>
      <c r="I21" s="129">
        <v>1615289.33</v>
      </c>
      <c r="J21" s="130">
        <f t="shared" si="11"/>
        <v>1615289.33</v>
      </c>
      <c r="K21" s="129">
        <v>0</v>
      </c>
      <c r="L21" s="129">
        <v>0</v>
      </c>
      <c r="M21" s="130">
        <f t="shared" si="12"/>
        <v>0</v>
      </c>
      <c r="N21" s="129">
        <v>0</v>
      </c>
      <c r="O21" s="129">
        <v>0</v>
      </c>
      <c r="P21" s="130">
        <f t="shared" si="13"/>
        <v>0</v>
      </c>
      <c r="Q21" s="129">
        <v>0</v>
      </c>
      <c r="R21" s="129">
        <v>0</v>
      </c>
      <c r="S21" s="130">
        <f t="shared" si="14"/>
        <v>0</v>
      </c>
      <c r="T21" s="129">
        <f t="shared" si="15"/>
        <v>0</v>
      </c>
      <c r="U21" s="129">
        <f t="shared" si="15"/>
        <v>310840.66999999993</v>
      </c>
      <c r="V21" s="130">
        <f t="shared" si="16"/>
        <v>310840.66999999993</v>
      </c>
    </row>
    <row r="22" spans="1:22" ht="26.25">
      <c r="A22" s="254"/>
      <c r="B22" s="259"/>
      <c r="C22" s="107">
        <v>4000</v>
      </c>
      <c r="D22" s="108" t="s">
        <v>20</v>
      </c>
      <c r="E22" s="129">
        <v>0</v>
      </c>
      <c r="F22" s="129">
        <v>0</v>
      </c>
      <c r="G22" s="130">
        <f t="shared" si="10"/>
        <v>0</v>
      </c>
      <c r="H22" s="129">
        <v>0</v>
      </c>
      <c r="I22" s="129">
        <v>0</v>
      </c>
      <c r="J22" s="130">
        <f t="shared" si="11"/>
        <v>0</v>
      </c>
      <c r="K22" s="129">
        <v>0</v>
      </c>
      <c r="L22" s="129">
        <v>0</v>
      </c>
      <c r="M22" s="130">
        <f t="shared" si="12"/>
        <v>0</v>
      </c>
      <c r="N22" s="129">
        <v>0</v>
      </c>
      <c r="O22" s="129">
        <v>0</v>
      </c>
      <c r="P22" s="130">
        <f t="shared" si="13"/>
        <v>0</v>
      </c>
      <c r="Q22" s="129">
        <v>0</v>
      </c>
      <c r="R22" s="129">
        <v>0</v>
      </c>
      <c r="S22" s="130">
        <f t="shared" si="14"/>
        <v>0</v>
      </c>
      <c r="T22" s="129">
        <f t="shared" si="15"/>
        <v>0</v>
      </c>
      <c r="U22" s="129">
        <f t="shared" si="15"/>
        <v>0</v>
      </c>
      <c r="V22" s="130">
        <f t="shared" si="16"/>
        <v>0</v>
      </c>
    </row>
    <row r="23" spans="1:22" ht="26.25">
      <c r="A23" s="254"/>
      <c r="B23" s="259"/>
      <c r="C23" s="107">
        <v>5000</v>
      </c>
      <c r="D23" s="108" t="s">
        <v>21</v>
      </c>
      <c r="E23" s="129">
        <v>0</v>
      </c>
      <c r="F23" s="129">
        <v>0</v>
      </c>
      <c r="G23" s="130">
        <f t="shared" si="10"/>
        <v>0</v>
      </c>
      <c r="H23" s="129">
        <v>0</v>
      </c>
      <c r="I23" s="129">
        <v>0</v>
      </c>
      <c r="J23" s="130">
        <f t="shared" si="11"/>
        <v>0</v>
      </c>
      <c r="K23" s="129">
        <v>0</v>
      </c>
      <c r="L23" s="129">
        <v>0</v>
      </c>
      <c r="M23" s="130">
        <f t="shared" si="12"/>
        <v>0</v>
      </c>
      <c r="N23" s="129">
        <v>0</v>
      </c>
      <c r="O23" s="129">
        <v>0</v>
      </c>
      <c r="P23" s="130">
        <f t="shared" si="13"/>
        <v>0</v>
      </c>
      <c r="Q23" s="129">
        <v>0</v>
      </c>
      <c r="R23" s="129">
        <v>0</v>
      </c>
      <c r="S23" s="130">
        <f t="shared" si="14"/>
        <v>0</v>
      </c>
      <c r="T23" s="129">
        <f t="shared" si="15"/>
        <v>0</v>
      </c>
      <c r="U23" s="129">
        <f t="shared" si="15"/>
        <v>0</v>
      </c>
      <c r="V23" s="130">
        <f t="shared" si="16"/>
        <v>0</v>
      </c>
    </row>
    <row r="24" spans="1:22" ht="27" thickBot="1">
      <c r="A24" s="255"/>
      <c r="B24" s="260"/>
      <c r="C24" s="109">
        <v>6000</v>
      </c>
      <c r="D24" s="110" t="s">
        <v>22</v>
      </c>
      <c r="E24" s="129">
        <v>0</v>
      </c>
      <c r="F24" s="129">
        <v>0</v>
      </c>
      <c r="G24" s="111">
        <f t="shared" si="10"/>
        <v>0</v>
      </c>
      <c r="H24" s="112">
        <v>0</v>
      </c>
      <c r="I24" s="112">
        <v>0</v>
      </c>
      <c r="J24" s="111">
        <f t="shared" si="11"/>
        <v>0</v>
      </c>
      <c r="K24" s="112">
        <v>0</v>
      </c>
      <c r="L24" s="112">
        <v>0</v>
      </c>
      <c r="M24" s="111">
        <f t="shared" si="12"/>
        <v>0</v>
      </c>
      <c r="N24" s="112">
        <v>0</v>
      </c>
      <c r="O24" s="112">
        <v>0</v>
      </c>
      <c r="P24" s="111">
        <f t="shared" si="13"/>
        <v>0</v>
      </c>
      <c r="Q24" s="112">
        <v>0</v>
      </c>
      <c r="R24" s="112">
        <v>0</v>
      </c>
      <c r="S24" s="111">
        <f t="shared" si="14"/>
        <v>0</v>
      </c>
      <c r="T24" s="112">
        <f t="shared" si="15"/>
        <v>0</v>
      </c>
      <c r="U24" s="112">
        <f t="shared" si="15"/>
        <v>0</v>
      </c>
      <c r="V24" s="111">
        <f t="shared" si="16"/>
        <v>0</v>
      </c>
    </row>
    <row r="25" spans="1:22" ht="52.5" customHeight="1">
      <c r="A25" s="257">
        <v>2</v>
      </c>
      <c r="B25" s="250" t="s">
        <v>54</v>
      </c>
      <c r="C25" s="250"/>
      <c r="D25" s="250"/>
      <c r="E25" s="105">
        <f>E26+E33</f>
        <v>21135065.18</v>
      </c>
      <c r="F25" s="105">
        <f t="shared" ref="F25:V25" si="17">F26+F33</f>
        <v>19229217</v>
      </c>
      <c r="G25" s="105">
        <f t="shared" si="17"/>
        <v>40364282.18</v>
      </c>
      <c r="H25" s="105">
        <f t="shared" si="17"/>
        <v>17484807.550000001</v>
      </c>
      <c r="I25" s="105">
        <f t="shared" si="17"/>
        <v>9989167.1699999999</v>
      </c>
      <c r="J25" s="105">
        <f t="shared" si="17"/>
        <v>27473974.719999999</v>
      </c>
      <c r="K25" s="105">
        <f t="shared" si="17"/>
        <v>0</v>
      </c>
      <c r="L25" s="105">
        <f t="shared" si="17"/>
        <v>0</v>
      </c>
      <c r="M25" s="105">
        <f t="shared" si="17"/>
        <v>0</v>
      </c>
      <c r="N25" s="105">
        <f t="shared" si="17"/>
        <v>0</v>
      </c>
      <c r="O25" s="105">
        <f t="shared" si="17"/>
        <v>0</v>
      </c>
      <c r="P25" s="105">
        <f t="shared" si="17"/>
        <v>0</v>
      </c>
      <c r="Q25" s="105">
        <f t="shared" si="17"/>
        <v>0</v>
      </c>
      <c r="R25" s="105">
        <f t="shared" si="17"/>
        <v>0</v>
      </c>
      <c r="S25" s="105">
        <f t="shared" si="17"/>
        <v>0</v>
      </c>
      <c r="T25" s="105">
        <f t="shared" si="17"/>
        <v>3650257.63</v>
      </c>
      <c r="U25" s="105">
        <f t="shared" si="17"/>
        <v>9240049.8300000001</v>
      </c>
      <c r="V25" s="105">
        <f t="shared" si="17"/>
        <v>12890307.460000001</v>
      </c>
    </row>
    <row r="26" spans="1:22" ht="52.5" customHeight="1">
      <c r="A26" s="254"/>
      <c r="B26" s="259">
        <v>1</v>
      </c>
      <c r="C26" s="262" t="s">
        <v>24</v>
      </c>
      <c r="D26" s="262"/>
      <c r="E26" s="106">
        <f>SUM(E27:E32)</f>
        <v>13626732</v>
      </c>
      <c r="F26" s="106">
        <f t="shared" ref="F26:V26" si="18">SUM(F27:F32)</f>
        <v>3057532</v>
      </c>
      <c r="G26" s="106">
        <f t="shared" si="18"/>
        <v>16684264</v>
      </c>
      <c r="H26" s="106">
        <f t="shared" si="18"/>
        <v>9976474.370000001</v>
      </c>
      <c r="I26" s="106">
        <f t="shared" si="18"/>
        <v>1640623.46</v>
      </c>
      <c r="J26" s="106">
        <f t="shared" si="18"/>
        <v>11617097.83</v>
      </c>
      <c r="K26" s="106">
        <f t="shared" si="18"/>
        <v>0</v>
      </c>
      <c r="L26" s="106">
        <f t="shared" si="18"/>
        <v>0</v>
      </c>
      <c r="M26" s="106">
        <f t="shared" si="18"/>
        <v>0</v>
      </c>
      <c r="N26" s="106">
        <f t="shared" si="18"/>
        <v>0</v>
      </c>
      <c r="O26" s="106">
        <f t="shared" si="18"/>
        <v>0</v>
      </c>
      <c r="P26" s="106">
        <f t="shared" si="18"/>
        <v>0</v>
      </c>
      <c r="Q26" s="106">
        <f t="shared" si="18"/>
        <v>0</v>
      </c>
      <c r="R26" s="106">
        <f t="shared" si="18"/>
        <v>0</v>
      </c>
      <c r="S26" s="106">
        <f t="shared" si="18"/>
        <v>0</v>
      </c>
      <c r="T26" s="106">
        <f t="shared" si="18"/>
        <v>3650257.63</v>
      </c>
      <c r="U26" s="106">
        <f t="shared" si="18"/>
        <v>1416908.54</v>
      </c>
      <c r="V26" s="106">
        <f t="shared" si="18"/>
        <v>5067166.17</v>
      </c>
    </row>
    <row r="27" spans="1:22" ht="26.25">
      <c r="A27" s="254"/>
      <c r="B27" s="259"/>
      <c r="C27" s="107">
        <v>1000</v>
      </c>
      <c r="D27" s="108" t="s">
        <v>17</v>
      </c>
      <c r="E27" s="129">
        <v>0</v>
      </c>
      <c r="F27" s="129">
        <v>2126782</v>
      </c>
      <c r="G27" s="130">
        <f t="shared" ref="G27:G32" si="19">E27+F27</f>
        <v>2126782</v>
      </c>
      <c r="H27" s="129">
        <v>0</v>
      </c>
      <c r="I27" s="129">
        <v>1003225.42</v>
      </c>
      <c r="J27" s="130">
        <f t="shared" ref="J27:J32" si="20">H27+I27</f>
        <v>1003225.42</v>
      </c>
      <c r="K27" s="129">
        <v>0</v>
      </c>
      <c r="L27" s="129">
        <v>0</v>
      </c>
      <c r="M27" s="130">
        <f t="shared" ref="M27:M32" si="21">K27+L27</f>
        <v>0</v>
      </c>
      <c r="N27" s="129">
        <v>0</v>
      </c>
      <c r="O27" s="129">
        <v>0</v>
      </c>
      <c r="P27" s="130">
        <f t="shared" ref="P27:P32" si="22">N27+O27</f>
        <v>0</v>
      </c>
      <c r="Q27" s="129">
        <v>0</v>
      </c>
      <c r="R27" s="129">
        <v>0</v>
      </c>
      <c r="S27" s="130">
        <f t="shared" ref="S27:S32" si="23">Q27+R27</f>
        <v>0</v>
      </c>
      <c r="T27" s="129">
        <f t="shared" ref="T27:U32" si="24">E27-H27-K27-N27-Q27</f>
        <v>0</v>
      </c>
      <c r="U27" s="129">
        <f t="shared" si="24"/>
        <v>1123556.58</v>
      </c>
      <c r="V27" s="130">
        <f t="shared" ref="V27:V32" si="25">T27+U27</f>
        <v>1123556.58</v>
      </c>
    </row>
    <row r="28" spans="1:22" ht="26.25">
      <c r="A28" s="254"/>
      <c r="B28" s="259"/>
      <c r="C28" s="107">
        <v>2000</v>
      </c>
      <c r="D28" s="108" t="s">
        <v>18</v>
      </c>
      <c r="E28" s="129">
        <v>552687</v>
      </c>
      <c r="F28" s="129">
        <v>0</v>
      </c>
      <c r="G28" s="130">
        <f t="shared" si="19"/>
        <v>552687</v>
      </c>
      <c r="H28" s="129">
        <v>364706.32</v>
      </c>
      <c r="I28" s="129">
        <v>0</v>
      </c>
      <c r="J28" s="130">
        <f t="shared" si="20"/>
        <v>364706.32</v>
      </c>
      <c r="K28" s="129">
        <v>0</v>
      </c>
      <c r="L28" s="129">
        <v>0</v>
      </c>
      <c r="M28" s="130">
        <f t="shared" si="21"/>
        <v>0</v>
      </c>
      <c r="N28" s="129">
        <v>0</v>
      </c>
      <c r="O28" s="129">
        <v>0</v>
      </c>
      <c r="P28" s="130">
        <f t="shared" si="22"/>
        <v>0</v>
      </c>
      <c r="Q28" s="129">
        <v>0</v>
      </c>
      <c r="R28" s="129">
        <v>0</v>
      </c>
      <c r="S28" s="130">
        <f t="shared" si="23"/>
        <v>0</v>
      </c>
      <c r="T28" s="129">
        <f t="shared" si="24"/>
        <v>187980.68</v>
      </c>
      <c r="U28" s="129">
        <f t="shared" si="24"/>
        <v>0</v>
      </c>
      <c r="V28" s="130">
        <f t="shared" si="25"/>
        <v>187980.68</v>
      </c>
    </row>
    <row r="29" spans="1:22" ht="26.25">
      <c r="A29" s="254"/>
      <c r="B29" s="259"/>
      <c r="C29" s="107">
        <v>3000</v>
      </c>
      <c r="D29" s="108" t="s">
        <v>19</v>
      </c>
      <c r="E29" s="129">
        <v>3821092</v>
      </c>
      <c r="F29" s="129">
        <v>930750</v>
      </c>
      <c r="G29" s="130">
        <f t="shared" si="19"/>
        <v>4751842</v>
      </c>
      <c r="H29" s="129">
        <v>2617550.52</v>
      </c>
      <c r="I29" s="129">
        <v>637398.04</v>
      </c>
      <c r="J29" s="130">
        <f t="shared" si="20"/>
        <v>3254948.56</v>
      </c>
      <c r="K29" s="129">
        <v>0</v>
      </c>
      <c r="L29" s="129">
        <v>0</v>
      </c>
      <c r="M29" s="130">
        <f t="shared" si="21"/>
        <v>0</v>
      </c>
      <c r="N29" s="129">
        <v>0</v>
      </c>
      <c r="O29" s="129">
        <v>0</v>
      </c>
      <c r="P29" s="130">
        <f t="shared" si="22"/>
        <v>0</v>
      </c>
      <c r="Q29" s="129">
        <v>0</v>
      </c>
      <c r="R29" s="129">
        <v>0</v>
      </c>
      <c r="S29" s="130">
        <f t="shared" si="23"/>
        <v>0</v>
      </c>
      <c r="T29" s="129">
        <f t="shared" si="24"/>
        <v>1203541.48</v>
      </c>
      <c r="U29" s="129">
        <f t="shared" si="24"/>
        <v>293351.95999999996</v>
      </c>
      <c r="V29" s="130">
        <f t="shared" si="25"/>
        <v>1496893.4399999999</v>
      </c>
    </row>
    <row r="30" spans="1:22" ht="26.25">
      <c r="A30" s="254"/>
      <c r="B30" s="259"/>
      <c r="C30" s="107">
        <v>4000</v>
      </c>
      <c r="D30" s="108" t="s">
        <v>20</v>
      </c>
      <c r="E30" s="129">
        <v>0</v>
      </c>
      <c r="F30" s="129">
        <v>0</v>
      </c>
      <c r="G30" s="130">
        <f t="shared" si="19"/>
        <v>0</v>
      </c>
      <c r="H30" s="129">
        <v>0</v>
      </c>
      <c r="I30" s="129">
        <v>0</v>
      </c>
      <c r="J30" s="130">
        <f t="shared" si="20"/>
        <v>0</v>
      </c>
      <c r="K30" s="129">
        <v>0</v>
      </c>
      <c r="L30" s="129">
        <v>0</v>
      </c>
      <c r="M30" s="130">
        <f t="shared" si="21"/>
        <v>0</v>
      </c>
      <c r="N30" s="129">
        <v>0</v>
      </c>
      <c r="O30" s="129">
        <v>0</v>
      </c>
      <c r="P30" s="130">
        <f t="shared" si="22"/>
        <v>0</v>
      </c>
      <c r="Q30" s="129">
        <v>0</v>
      </c>
      <c r="R30" s="129">
        <v>0</v>
      </c>
      <c r="S30" s="130">
        <f t="shared" si="23"/>
        <v>0</v>
      </c>
      <c r="T30" s="129">
        <f t="shared" si="24"/>
        <v>0</v>
      </c>
      <c r="U30" s="129">
        <f t="shared" si="24"/>
        <v>0</v>
      </c>
      <c r="V30" s="130">
        <f t="shared" si="25"/>
        <v>0</v>
      </c>
    </row>
    <row r="31" spans="1:22" ht="26.25">
      <c r="A31" s="254"/>
      <c r="B31" s="259"/>
      <c r="C31" s="107">
        <v>5000</v>
      </c>
      <c r="D31" s="108" t="s">
        <v>21</v>
      </c>
      <c r="E31" s="129">
        <v>0</v>
      </c>
      <c r="F31" s="129">
        <v>0</v>
      </c>
      <c r="G31" s="130">
        <f t="shared" si="19"/>
        <v>0</v>
      </c>
      <c r="H31" s="129">
        <v>0</v>
      </c>
      <c r="I31" s="129">
        <v>0</v>
      </c>
      <c r="J31" s="130">
        <f t="shared" si="20"/>
        <v>0</v>
      </c>
      <c r="K31" s="129">
        <v>0</v>
      </c>
      <c r="L31" s="129">
        <v>0</v>
      </c>
      <c r="M31" s="130">
        <f t="shared" si="21"/>
        <v>0</v>
      </c>
      <c r="N31" s="129">
        <v>0</v>
      </c>
      <c r="O31" s="129">
        <v>0</v>
      </c>
      <c r="P31" s="130">
        <f t="shared" si="22"/>
        <v>0</v>
      </c>
      <c r="Q31" s="129">
        <v>0</v>
      </c>
      <c r="R31" s="129">
        <v>0</v>
      </c>
      <c r="S31" s="130">
        <f t="shared" si="23"/>
        <v>0</v>
      </c>
      <c r="T31" s="129">
        <f t="shared" si="24"/>
        <v>0</v>
      </c>
      <c r="U31" s="129">
        <f t="shared" si="24"/>
        <v>0</v>
      </c>
      <c r="V31" s="130">
        <f t="shared" si="25"/>
        <v>0</v>
      </c>
    </row>
    <row r="32" spans="1:22" ht="27" thickBot="1">
      <c r="A32" s="254"/>
      <c r="B32" s="259"/>
      <c r="C32" s="107">
        <v>6000</v>
      </c>
      <c r="D32" s="108" t="s">
        <v>22</v>
      </c>
      <c r="E32" s="112">
        <v>9252953</v>
      </c>
      <c r="F32" s="112">
        <v>0</v>
      </c>
      <c r="G32" s="130">
        <f t="shared" si="19"/>
        <v>9252953</v>
      </c>
      <c r="H32" s="129">
        <v>6994217.5300000003</v>
      </c>
      <c r="I32" s="129">
        <v>0</v>
      </c>
      <c r="J32" s="130">
        <f t="shared" si="20"/>
        <v>6994217.5300000003</v>
      </c>
      <c r="K32" s="129">
        <v>0</v>
      </c>
      <c r="L32" s="129">
        <v>0</v>
      </c>
      <c r="M32" s="130">
        <f t="shared" si="21"/>
        <v>0</v>
      </c>
      <c r="N32" s="129">
        <v>0</v>
      </c>
      <c r="O32" s="129">
        <v>0</v>
      </c>
      <c r="P32" s="130">
        <f t="shared" si="22"/>
        <v>0</v>
      </c>
      <c r="Q32" s="129">
        <v>0</v>
      </c>
      <c r="R32" s="129">
        <v>0</v>
      </c>
      <c r="S32" s="130">
        <f t="shared" si="23"/>
        <v>0</v>
      </c>
      <c r="T32" s="129">
        <f t="shared" si="24"/>
        <v>2258735.4699999997</v>
      </c>
      <c r="U32" s="129">
        <f t="shared" si="24"/>
        <v>0</v>
      </c>
      <c r="V32" s="130">
        <f t="shared" si="25"/>
        <v>2258735.4699999997</v>
      </c>
    </row>
    <row r="33" spans="1:22" ht="52.5" customHeight="1">
      <c r="A33" s="254"/>
      <c r="B33" s="259">
        <v>2</v>
      </c>
      <c r="C33" s="262" t="s">
        <v>23</v>
      </c>
      <c r="D33" s="262"/>
      <c r="E33" s="106">
        <f>SUM(E34:E39)</f>
        <v>7508333.1799999997</v>
      </c>
      <c r="F33" s="106">
        <f t="shared" ref="F33:V33" si="26">SUM(F34:F39)</f>
        <v>16171685</v>
      </c>
      <c r="G33" s="106">
        <f t="shared" si="26"/>
        <v>23680018.18</v>
      </c>
      <c r="H33" s="106">
        <f t="shared" si="26"/>
        <v>7508333.1799999997</v>
      </c>
      <c r="I33" s="106">
        <f t="shared" si="26"/>
        <v>8348543.71</v>
      </c>
      <c r="J33" s="106">
        <f t="shared" si="26"/>
        <v>15856876.890000001</v>
      </c>
      <c r="K33" s="106">
        <f t="shared" si="26"/>
        <v>0</v>
      </c>
      <c r="L33" s="106">
        <f t="shared" si="26"/>
        <v>0</v>
      </c>
      <c r="M33" s="106">
        <f t="shared" si="26"/>
        <v>0</v>
      </c>
      <c r="N33" s="106">
        <f t="shared" si="26"/>
        <v>0</v>
      </c>
      <c r="O33" s="106">
        <f t="shared" si="26"/>
        <v>0</v>
      </c>
      <c r="P33" s="106">
        <f t="shared" si="26"/>
        <v>0</v>
      </c>
      <c r="Q33" s="106">
        <f t="shared" si="26"/>
        <v>0</v>
      </c>
      <c r="R33" s="106">
        <f t="shared" si="26"/>
        <v>0</v>
      </c>
      <c r="S33" s="106">
        <f t="shared" si="26"/>
        <v>0</v>
      </c>
      <c r="T33" s="106">
        <f t="shared" si="26"/>
        <v>0</v>
      </c>
      <c r="U33" s="106">
        <f t="shared" si="26"/>
        <v>7823141.29</v>
      </c>
      <c r="V33" s="106">
        <f t="shared" si="26"/>
        <v>7823141.29</v>
      </c>
    </row>
    <row r="34" spans="1:22" ht="26.25">
      <c r="A34" s="254"/>
      <c r="B34" s="259"/>
      <c r="C34" s="107">
        <v>1000</v>
      </c>
      <c r="D34" s="108" t="s">
        <v>17</v>
      </c>
      <c r="E34" s="129">
        <v>0</v>
      </c>
      <c r="F34" s="129">
        <v>16171685</v>
      </c>
      <c r="G34" s="130">
        <f t="shared" ref="G34:G39" si="27">E34+F34</f>
        <v>16171685</v>
      </c>
      <c r="H34" s="129">
        <v>0</v>
      </c>
      <c r="I34" s="129">
        <v>8348543.71</v>
      </c>
      <c r="J34" s="130">
        <f t="shared" ref="J34:J39" si="28">H34+I34</f>
        <v>8348543.71</v>
      </c>
      <c r="K34" s="129">
        <v>0</v>
      </c>
      <c r="L34" s="129">
        <v>0</v>
      </c>
      <c r="M34" s="130">
        <f t="shared" ref="M34:M39" si="29">K34+L34</f>
        <v>0</v>
      </c>
      <c r="N34" s="129">
        <v>0</v>
      </c>
      <c r="O34" s="129">
        <v>0</v>
      </c>
      <c r="P34" s="130">
        <f t="shared" ref="P34:P39" si="30">N34+O34</f>
        <v>0</v>
      </c>
      <c r="Q34" s="129">
        <v>0</v>
      </c>
      <c r="R34" s="129">
        <v>0</v>
      </c>
      <c r="S34" s="130">
        <f t="shared" ref="S34:S39" si="31">Q34+R34</f>
        <v>0</v>
      </c>
      <c r="T34" s="129">
        <f t="shared" ref="T34:U39" si="32">E34-H34-K34-N34-Q34</f>
        <v>0</v>
      </c>
      <c r="U34" s="129">
        <f t="shared" si="32"/>
        <v>7823141.29</v>
      </c>
      <c r="V34" s="130">
        <f t="shared" ref="V34:V39" si="33">T34+U34</f>
        <v>7823141.29</v>
      </c>
    </row>
    <row r="35" spans="1:22" ht="26.25">
      <c r="A35" s="254"/>
      <c r="B35" s="259"/>
      <c r="C35" s="107">
        <v>2000</v>
      </c>
      <c r="D35" s="108" t="s">
        <v>18</v>
      </c>
      <c r="E35" s="129">
        <v>1823333.18</v>
      </c>
      <c r="F35" s="129">
        <v>0</v>
      </c>
      <c r="G35" s="130">
        <f t="shared" si="27"/>
        <v>1823333.18</v>
      </c>
      <c r="H35" s="129">
        <v>1823333.18</v>
      </c>
      <c r="I35" s="129">
        <v>0</v>
      </c>
      <c r="J35" s="130">
        <f t="shared" si="28"/>
        <v>1823333.18</v>
      </c>
      <c r="K35" s="129">
        <v>0</v>
      </c>
      <c r="L35" s="129">
        <v>0</v>
      </c>
      <c r="M35" s="130">
        <f t="shared" si="29"/>
        <v>0</v>
      </c>
      <c r="N35" s="129">
        <v>0</v>
      </c>
      <c r="O35" s="129">
        <v>0</v>
      </c>
      <c r="P35" s="130">
        <f t="shared" si="30"/>
        <v>0</v>
      </c>
      <c r="Q35" s="129">
        <v>0</v>
      </c>
      <c r="R35" s="129">
        <v>0</v>
      </c>
      <c r="S35" s="130">
        <f t="shared" si="31"/>
        <v>0</v>
      </c>
      <c r="T35" s="129">
        <f t="shared" si="32"/>
        <v>0</v>
      </c>
      <c r="U35" s="129">
        <f t="shared" si="32"/>
        <v>0</v>
      </c>
      <c r="V35" s="130">
        <f t="shared" si="33"/>
        <v>0</v>
      </c>
    </row>
    <row r="36" spans="1:22" ht="26.25">
      <c r="A36" s="254"/>
      <c r="B36" s="259"/>
      <c r="C36" s="107">
        <v>3000</v>
      </c>
      <c r="D36" s="108" t="s">
        <v>19</v>
      </c>
      <c r="E36" s="129">
        <v>5685000</v>
      </c>
      <c r="F36" s="129">
        <v>0</v>
      </c>
      <c r="G36" s="130">
        <f t="shared" si="27"/>
        <v>5685000</v>
      </c>
      <c r="H36" s="129">
        <v>5685000</v>
      </c>
      <c r="I36" s="129">
        <v>0</v>
      </c>
      <c r="J36" s="130">
        <f t="shared" si="28"/>
        <v>5685000</v>
      </c>
      <c r="K36" s="129">
        <v>0</v>
      </c>
      <c r="L36" s="129">
        <v>0</v>
      </c>
      <c r="M36" s="130">
        <f t="shared" si="29"/>
        <v>0</v>
      </c>
      <c r="N36" s="129">
        <v>0</v>
      </c>
      <c r="O36" s="129">
        <v>0</v>
      </c>
      <c r="P36" s="130">
        <f t="shared" si="30"/>
        <v>0</v>
      </c>
      <c r="Q36" s="129">
        <v>0</v>
      </c>
      <c r="R36" s="129">
        <v>0</v>
      </c>
      <c r="S36" s="130">
        <f t="shared" si="31"/>
        <v>0</v>
      </c>
      <c r="T36" s="129">
        <f t="shared" si="32"/>
        <v>0</v>
      </c>
      <c r="U36" s="129">
        <f t="shared" si="32"/>
        <v>0</v>
      </c>
      <c r="V36" s="130">
        <f t="shared" si="33"/>
        <v>0</v>
      </c>
    </row>
    <row r="37" spans="1:22" ht="26.25">
      <c r="A37" s="254"/>
      <c r="B37" s="259"/>
      <c r="C37" s="107">
        <v>4000</v>
      </c>
      <c r="D37" s="108" t="s">
        <v>20</v>
      </c>
      <c r="E37" s="129">
        <v>0</v>
      </c>
      <c r="F37" s="129">
        <v>0</v>
      </c>
      <c r="G37" s="130">
        <f t="shared" si="27"/>
        <v>0</v>
      </c>
      <c r="H37" s="129">
        <v>0</v>
      </c>
      <c r="I37" s="129">
        <v>0</v>
      </c>
      <c r="J37" s="130">
        <f t="shared" si="28"/>
        <v>0</v>
      </c>
      <c r="K37" s="129">
        <v>0</v>
      </c>
      <c r="L37" s="129">
        <v>0</v>
      </c>
      <c r="M37" s="130">
        <f t="shared" si="29"/>
        <v>0</v>
      </c>
      <c r="N37" s="129">
        <v>0</v>
      </c>
      <c r="O37" s="129">
        <v>0</v>
      </c>
      <c r="P37" s="130">
        <f t="shared" si="30"/>
        <v>0</v>
      </c>
      <c r="Q37" s="129">
        <v>0</v>
      </c>
      <c r="R37" s="129">
        <v>0</v>
      </c>
      <c r="S37" s="130">
        <f t="shared" si="31"/>
        <v>0</v>
      </c>
      <c r="T37" s="129">
        <f t="shared" si="32"/>
        <v>0</v>
      </c>
      <c r="U37" s="129">
        <f t="shared" si="32"/>
        <v>0</v>
      </c>
      <c r="V37" s="130">
        <f t="shared" si="33"/>
        <v>0</v>
      </c>
    </row>
    <row r="38" spans="1:22" ht="26.25">
      <c r="A38" s="254"/>
      <c r="B38" s="259"/>
      <c r="C38" s="107">
        <v>5000</v>
      </c>
      <c r="D38" s="108" t="s">
        <v>21</v>
      </c>
      <c r="E38" s="129">
        <v>0</v>
      </c>
      <c r="F38" s="129">
        <v>0</v>
      </c>
      <c r="G38" s="130">
        <f t="shared" si="27"/>
        <v>0</v>
      </c>
      <c r="H38" s="129">
        <v>0</v>
      </c>
      <c r="I38" s="129">
        <v>0</v>
      </c>
      <c r="J38" s="130">
        <f t="shared" si="28"/>
        <v>0</v>
      </c>
      <c r="K38" s="129">
        <v>0</v>
      </c>
      <c r="L38" s="129">
        <v>0</v>
      </c>
      <c r="M38" s="130">
        <f t="shared" si="29"/>
        <v>0</v>
      </c>
      <c r="N38" s="129">
        <v>0</v>
      </c>
      <c r="O38" s="129">
        <v>0</v>
      </c>
      <c r="P38" s="130">
        <f t="shared" si="30"/>
        <v>0</v>
      </c>
      <c r="Q38" s="129">
        <v>0</v>
      </c>
      <c r="R38" s="129">
        <v>0</v>
      </c>
      <c r="S38" s="130">
        <f t="shared" si="31"/>
        <v>0</v>
      </c>
      <c r="T38" s="129">
        <f t="shared" si="32"/>
        <v>0</v>
      </c>
      <c r="U38" s="129">
        <f t="shared" si="32"/>
        <v>0</v>
      </c>
      <c r="V38" s="130">
        <f t="shared" si="33"/>
        <v>0</v>
      </c>
    </row>
    <row r="39" spans="1:22" ht="27" thickBot="1">
      <c r="A39" s="255"/>
      <c r="B39" s="260"/>
      <c r="C39" s="109">
        <v>6000</v>
      </c>
      <c r="D39" s="110" t="s">
        <v>22</v>
      </c>
      <c r="E39" s="112">
        <v>0</v>
      </c>
      <c r="F39" s="112">
        <v>0</v>
      </c>
      <c r="G39" s="111">
        <f t="shared" si="27"/>
        <v>0</v>
      </c>
      <c r="H39" s="112">
        <v>0</v>
      </c>
      <c r="I39" s="112">
        <v>0</v>
      </c>
      <c r="J39" s="111">
        <f t="shared" si="28"/>
        <v>0</v>
      </c>
      <c r="K39" s="112">
        <v>0</v>
      </c>
      <c r="L39" s="112">
        <v>0</v>
      </c>
      <c r="M39" s="111">
        <f t="shared" si="29"/>
        <v>0</v>
      </c>
      <c r="N39" s="112">
        <v>0</v>
      </c>
      <c r="O39" s="112">
        <v>0</v>
      </c>
      <c r="P39" s="111">
        <f t="shared" si="30"/>
        <v>0</v>
      </c>
      <c r="Q39" s="112">
        <v>0</v>
      </c>
      <c r="R39" s="112">
        <v>0</v>
      </c>
      <c r="S39" s="111">
        <f t="shared" si="31"/>
        <v>0</v>
      </c>
      <c r="T39" s="112">
        <f t="shared" si="32"/>
        <v>0</v>
      </c>
      <c r="U39" s="112">
        <f t="shared" si="32"/>
        <v>0</v>
      </c>
      <c r="V39" s="111">
        <f t="shared" si="33"/>
        <v>0</v>
      </c>
    </row>
    <row r="40" spans="1:22" ht="52.5" customHeight="1">
      <c r="A40" s="257">
        <v>3</v>
      </c>
      <c r="B40" s="250" t="s">
        <v>55</v>
      </c>
      <c r="C40" s="250"/>
      <c r="D40" s="250"/>
      <c r="E40" s="105">
        <f>E41+E48+E55</f>
        <v>134054639.44</v>
      </c>
      <c r="F40" s="105">
        <f t="shared" ref="F40:V40" si="34">F41+F48+F55</f>
        <v>3384151</v>
      </c>
      <c r="G40" s="105">
        <f t="shared" si="34"/>
        <v>137438790.44</v>
      </c>
      <c r="H40" s="105">
        <f t="shared" si="34"/>
        <v>122031629.62</v>
      </c>
      <c r="I40" s="105">
        <f t="shared" si="34"/>
        <v>3350692.91</v>
      </c>
      <c r="J40" s="105">
        <f t="shared" si="34"/>
        <v>125382322.53</v>
      </c>
      <c r="K40" s="105">
        <f t="shared" si="34"/>
        <v>0</v>
      </c>
      <c r="L40" s="105">
        <f t="shared" si="34"/>
        <v>0</v>
      </c>
      <c r="M40" s="105">
        <f t="shared" si="34"/>
        <v>0</v>
      </c>
      <c r="N40" s="105">
        <f t="shared" si="34"/>
        <v>0</v>
      </c>
      <c r="O40" s="105">
        <f t="shared" si="34"/>
        <v>0</v>
      </c>
      <c r="P40" s="105">
        <f t="shared" si="34"/>
        <v>0</v>
      </c>
      <c r="Q40" s="105">
        <f t="shared" si="34"/>
        <v>0</v>
      </c>
      <c r="R40" s="105">
        <f t="shared" si="34"/>
        <v>0</v>
      </c>
      <c r="S40" s="105">
        <f t="shared" si="34"/>
        <v>0</v>
      </c>
      <c r="T40" s="105">
        <f t="shared" si="34"/>
        <v>12023009.819999995</v>
      </c>
      <c r="U40" s="105">
        <f t="shared" si="34"/>
        <v>33458.089999999851</v>
      </c>
      <c r="V40" s="105">
        <f t="shared" si="34"/>
        <v>12056467.909999995</v>
      </c>
    </row>
    <row r="41" spans="1:22" ht="52.5" customHeight="1">
      <c r="A41" s="254"/>
      <c r="B41" s="259">
        <v>1</v>
      </c>
      <c r="C41" s="262" t="s">
        <v>56</v>
      </c>
      <c r="D41" s="262"/>
      <c r="E41" s="106">
        <f>SUM(E42:E47)</f>
        <v>24725519</v>
      </c>
      <c r="F41" s="106">
        <f t="shared" ref="F41:V41" si="35">SUM(F42:F47)</f>
        <v>0</v>
      </c>
      <c r="G41" s="106">
        <f t="shared" si="35"/>
        <v>24725519</v>
      </c>
      <c r="H41" s="106">
        <f t="shared" si="35"/>
        <v>23865020.600000001</v>
      </c>
      <c r="I41" s="106">
        <f t="shared" si="35"/>
        <v>0</v>
      </c>
      <c r="J41" s="106">
        <f t="shared" si="35"/>
        <v>23865020.600000001</v>
      </c>
      <c r="K41" s="106">
        <f t="shared" si="35"/>
        <v>0</v>
      </c>
      <c r="L41" s="106">
        <f t="shared" si="35"/>
        <v>0</v>
      </c>
      <c r="M41" s="106">
        <f t="shared" si="35"/>
        <v>0</v>
      </c>
      <c r="N41" s="106">
        <f t="shared" si="35"/>
        <v>0</v>
      </c>
      <c r="O41" s="106">
        <f t="shared" si="35"/>
        <v>0</v>
      </c>
      <c r="P41" s="106">
        <f t="shared" si="35"/>
        <v>0</v>
      </c>
      <c r="Q41" s="106">
        <f t="shared" si="35"/>
        <v>0</v>
      </c>
      <c r="R41" s="106">
        <f t="shared" si="35"/>
        <v>0</v>
      </c>
      <c r="S41" s="106">
        <f t="shared" si="35"/>
        <v>0</v>
      </c>
      <c r="T41" s="106">
        <f t="shared" si="35"/>
        <v>860498.39999999991</v>
      </c>
      <c r="U41" s="106">
        <f t="shared" si="35"/>
        <v>0</v>
      </c>
      <c r="V41" s="106">
        <f t="shared" si="35"/>
        <v>860498.39999999991</v>
      </c>
    </row>
    <row r="42" spans="1:22" ht="26.25">
      <c r="A42" s="254"/>
      <c r="B42" s="259"/>
      <c r="C42" s="107">
        <v>1000</v>
      </c>
      <c r="D42" s="108" t="s">
        <v>17</v>
      </c>
      <c r="E42" s="129">
        <v>0</v>
      </c>
      <c r="F42" s="129">
        <v>0</v>
      </c>
      <c r="G42" s="130">
        <f t="shared" ref="G42:G47" si="36">E42+F42</f>
        <v>0</v>
      </c>
      <c r="H42" s="129">
        <v>0</v>
      </c>
      <c r="I42" s="129">
        <v>0</v>
      </c>
      <c r="J42" s="130">
        <f t="shared" ref="J42:J47" si="37">H42+I42</f>
        <v>0</v>
      </c>
      <c r="K42" s="129">
        <v>0</v>
      </c>
      <c r="L42" s="129">
        <v>0</v>
      </c>
      <c r="M42" s="130">
        <f t="shared" ref="M42:M47" si="38">K42+L42</f>
        <v>0</v>
      </c>
      <c r="N42" s="129">
        <v>0</v>
      </c>
      <c r="O42" s="129">
        <v>0</v>
      </c>
      <c r="P42" s="130">
        <f t="shared" ref="P42:P47" si="39">N42+O42</f>
        <v>0</v>
      </c>
      <c r="Q42" s="129">
        <v>0</v>
      </c>
      <c r="R42" s="129">
        <v>0</v>
      </c>
      <c r="S42" s="130">
        <f t="shared" ref="S42:S47" si="40">Q42+R42</f>
        <v>0</v>
      </c>
      <c r="T42" s="129">
        <f t="shared" ref="T42:U47" si="41">E42-H42-K42-N42-Q42</f>
        <v>0</v>
      </c>
      <c r="U42" s="129">
        <f t="shared" si="41"/>
        <v>0</v>
      </c>
      <c r="V42" s="130">
        <f t="shared" ref="V42:V47" si="42">T42+U42</f>
        <v>0</v>
      </c>
    </row>
    <row r="43" spans="1:22" ht="26.25">
      <c r="A43" s="254"/>
      <c r="B43" s="259"/>
      <c r="C43" s="107">
        <v>2000</v>
      </c>
      <c r="D43" s="108" t="s">
        <v>18</v>
      </c>
      <c r="E43" s="129">
        <v>0</v>
      </c>
      <c r="F43" s="129">
        <v>0</v>
      </c>
      <c r="G43" s="130">
        <f t="shared" si="36"/>
        <v>0</v>
      </c>
      <c r="H43" s="129">
        <v>0</v>
      </c>
      <c r="I43" s="129">
        <v>0</v>
      </c>
      <c r="J43" s="130">
        <f t="shared" si="37"/>
        <v>0</v>
      </c>
      <c r="K43" s="129">
        <v>0</v>
      </c>
      <c r="L43" s="129">
        <v>0</v>
      </c>
      <c r="M43" s="130">
        <f t="shared" si="38"/>
        <v>0</v>
      </c>
      <c r="N43" s="129">
        <v>0</v>
      </c>
      <c r="O43" s="129">
        <v>0</v>
      </c>
      <c r="P43" s="130">
        <f t="shared" si="39"/>
        <v>0</v>
      </c>
      <c r="Q43" s="129">
        <v>0</v>
      </c>
      <c r="R43" s="129">
        <v>0</v>
      </c>
      <c r="S43" s="130">
        <f t="shared" si="40"/>
        <v>0</v>
      </c>
      <c r="T43" s="129">
        <f t="shared" si="41"/>
        <v>0</v>
      </c>
      <c r="U43" s="129">
        <f t="shared" si="41"/>
        <v>0</v>
      </c>
      <c r="V43" s="130">
        <f t="shared" si="42"/>
        <v>0</v>
      </c>
    </row>
    <row r="44" spans="1:22" ht="26.25">
      <c r="A44" s="254"/>
      <c r="B44" s="259"/>
      <c r="C44" s="107">
        <v>3000</v>
      </c>
      <c r="D44" s="108" t="s">
        <v>19</v>
      </c>
      <c r="E44" s="129">
        <v>18530000</v>
      </c>
      <c r="F44" s="129">
        <v>0</v>
      </c>
      <c r="G44" s="130">
        <f t="shared" si="36"/>
        <v>18530000</v>
      </c>
      <c r="H44" s="129">
        <v>18303650.32</v>
      </c>
      <c r="I44" s="129">
        <v>0</v>
      </c>
      <c r="J44" s="130">
        <f t="shared" si="37"/>
        <v>18303650.32</v>
      </c>
      <c r="K44" s="129">
        <v>0</v>
      </c>
      <c r="L44" s="129">
        <v>0</v>
      </c>
      <c r="M44" s="130">
        <f t="shared" si="38"/>
        <v>0</v>
      </c>
      <c r="N44" s="129">
        <v>0</v>
      </c>
      <c r="O44" s="129">
        <v>0</v>
      </c>
      <c r="P44" s="130">
        <f t="shared" si="39"/>
        <v>0</v>
      </c>
      <c r="Q44" s="129">
        <v>0</v>
      </c>
      <c r="R44" s="129">
        <v>0</v>
      </c>
      <c r="S44" s="130">
        <f t="shared" si="40"/>
        <v>0</v>
      </c>
      <c r="T44" s="129">
        <f t="shared" si="41"/>
        <v>226349.6799999997</v>
      </c>
      <c r="U44" s="129">
        <f t="shared" si="41"/>
        <v>0</v>
      </c>
      <c r="V44" s="130">
        <f t="shared" si="42"/>
        <v>226349.6799999997</v>
      </c>
    </row>
    <row r="45" spans="1:22" ht="26.25">
      <c r="A45" s="254"/>
      <c r="B45" s="259"/>
      <c r="C45" s="107">
        <v>4000</v>
      </c>
      <c r="D45" s="108" t="s">
        <v>20</v>
      </c>
      <c r="E45" s="129">
        <v>0</v>
      </c>
      <c r="F45" s="129">
        <v>0</v>
      </c>
      <c r="G45" s="130">
        <f t="shared" si="36"/>
        <v>0</v>
      </c>
      <c r="H45" s="129">
        <v>0</v>
      </c>
      <c r="I45" s="129">
        <v>0</v>
      </c>
      <c r="J45" s="130">
        <f t="shared" si="37"/>
        <v>0</v>
      </c>
      <c r="K45" s="129">
        <v>0</v>
      </c>
      <c r="L45" s="129">
        <v>0</v>
      </c>
      <c r="M45" s="130">
        <f t="shared" si="38"/>
        <v>0</v>
      </c>
      <c r="N45" s="129">
        <v>0</v>
      </c>
      <c r="O45" s="129">
        <v>0</v>
      </c>
      <c r="P45" s="130">
        <f t="shared" si="39"/>
        <v>0</v>
      </c>
      <c r="Q45" s="129">
        <v>0</v>
      </c>
      <c r="R45" s="129">
        <v>0</v>
      </c>
      <c r="S45" s="130">
        <f t="shared" si="40"/>
        <v>0</v>
      </c>
      <c r="T45" s="129">
        <f t="shared" si="41"/>
        <v>0</v>
      </c>
      <c r="U45" s="129">
        <f t="shared" si="41"/>
        <v>0</v>
      </c>
      <c r="V45" s="130">
        <f t="shared" si="42"/>
        <v>0</v>
      </c>
    </row>
    <row r="46" spans="1:22" ht="26.25">
      <c r="A46" s="254"/>
      <c r="B46" s="259"/>
      <c r="C46" s="107">
        <v>5000</v>
      </c>
      <c r="D46" s="108" t="s">
        <v>21</v>
      </c>
      <c r="E46" s="129">
        <v>910000</v>
      </c>
      <c r="F46" s="129">
        <v>0</v>
      </c>
      <c r="G46" s="130">
        <f t="shared" si="36"/>
        <v>910000</v>
      </c>
      <c r="H46" s="129">
        <v>908131.52</v>
      </c>
      <c r="I46" s="129">
        <v>0</v>
      </c>
      <c r="J46" s="130">
        <f t="shared" si="37"/>
        <v>908131.52</v>
      </c>
      <c r="K46" s="129">
        <v>0</v>
      </c>
      <c r="L46" s="129">
        <v>0</v>
      </c>
      <c r="M46" s="130">
        <f t="shared" si="38"/>
        <v>0</v>
      </c>
      <c r="N46" s="129">
        <v>0</v>
      </c>
      <c r="O46" s="129">
        <v>0</v>
      </c>
      <c r="P46" s="130">
        <f t="shared" si="39"/>
        <v>0</v>
      </c>
      <c r="Q46" s="129">
        <v>0</v>
      </c>
      <c r="R46" s="129">
        <v>0</v>
      </c>
      <c r="S46" s="130">
        <f t="shared" si="40"/>
        <v>0</v>
      </c>
      <c r="T46" s="129">
        <f t="shared" si="41"/>
        <v>1868.4799999999814</v>
      </c>
      <c r="U46" s="129">
        <f t="shared" si="41"/>
        <v>0</v>
      </c>
      <c r="V46" s="130">
        <f t="shared" si="42"/>
        <v>1868.4799999999814</v>
      </c>
    </row>
    <row r="47" spans="1:22" ht="26.25">
      <c r="A47" s="254"/>
      <c r="B47" s="259"/>
      <c r="C47" s="107">
        <v>6000</v>
      </c>
      <c r="D47" s="108" t="s">
        <v>22</v>
      </c>
      <c r="E47" s="129">
        <v>5285519</v>
      </c>
      <c r="F47" s="129">
        <v>0</v>
      </c>
      <c r="G47" s="130">
        <f t="shared" si="36"/>
        <v>5285519</v>
      </c>
      <c r="H47" s="129">
        <v>4653238.76</v>
      </c>
      <c r="I47" s="129">
        <v>0</v>
      </c>
      <c r="J47" s="130">
        <f t="shared" si="37"/>
        <v>4653238.76</v>
      </c>
      <c r="K47" s="129">
        <v>0</v>
      </c>
      <c r="L47" s="129">
        <v>0</v>
      </c>
      <c r="M47" s="130">
        <f t="shared" si="38"/>
        <v>0</v>
      </c>
      <c r="N47" s="129">
        <v>0</v>
      </c>
      <c r="O47" s="129">
        <v>0</v>
      </c>
      <c r="P47" s="130">
        <f t="shared" si="39"/>
        <v>0</v>
      </c>
      <c r="Q47" s="129">
        <v>0</v>
      </c>
      <c r="R47" s="129">
        <v>0</v>
      </c>
      <c r="S47" s="130">
        <f t="shared" si="40"/>
        <v>0</v>
      </c>
      <c r="T47" s="129">
        <f t="shared" si="41"/>
        <v>632280.24000000022</v>
      </c>
      <c r="U47" s="129">
        <f t="shared" si="41"/>
        <v>0</v>
      </c>
      <c r="V47" s="130">
        <f t="shared" si="42"/>
        <v>632280.24000000022</v>
      </c>
    </row>
    <row r="48" spans="1:22" ht="52.5" customHeight="1">
      <c r="A48" s="254"/>
      <c r="B48" s="259">
        <v>2</v>
      </c>
      <c r="C48" s="261" t="s">
        <v>57</v>
      </c>
      <c r="D48" s="261"/>
      <c r="E48" s="106">
        <f>SUM(E49:E54)</f>
        <v>0</v>
      </c>
      <c r="F48" s="106">
        <f t="shared" ref="F48:V48" si="43">SUM(F49:F54)</f>
        <v>0</v>
      </c>
      <c r="G48" s="106">
        <f t="shared" si="43"/>
        <v>0</v>
      </c>
      <c r="H48" s="106">
        <f t="shared" si="43"/>
        <v>0</v>
      </c>
      <c r="I48" s="106">
        <f t="shared" si="43"/>
        <v>0</v>
      </c>
      <c r="J48" s="106">
        <f t="shared" si="43"/>
        <v>0</v>
      </c>
      <c r="K48" s="106">
        <f t="shared" si="43"/>
        <v>0</v>
      </c>
      <c r="L48" s="106">
        <f t="shared" si="43"/>
        <v>0</v>
      </c>
      <c r="M48" s="106">
        <f t="shared" si="43"/>
        <v>0</v>
      </c>
      <c r="N48" s="106">
        <f t="shared" si="43"/>
        <v>0</v>
      </c>
      <c r="O48" s="106">
        <f t="shared" si="43"/>
        <v>0</v>
      </c>
      <c r="P48" s="106">
        <f t="shared" si="43"/>
        <v>0</v>
      </c>
      <c r="Q48" s="106">
        <f t="shared" si="43"/>
        <v>0</v>
      </c>
      <c r="R48" s="106">
        <f t="shared" si="43"/>
        <v>0</v>
      </c>
      <c r="S48" s="106">
        <f t="shared" si="43"/>
        <v>0</v>
      </c>
      <c r="T48" s="106">
        <f t="shared" si="43"/>
        <v>0</v>
      </c>
      <c r="U48" s="106">
        <f t="shared" si="43"/>
        <v>0</v>
      </c>
      <c r="V48" s="106">
        <f t="shared" si="43"/>
        <v>0</v>
      </c>
    </row>
    <row r="49" spans="1:22" ht="26.25">
      <c r="A49" s="254"/>
      <c r="B49" s="259"/>
      <c r="C49" s="107">
        <v>1000</v>
      </c>
      <c r="D49" s="108" t="s">
        <v>17</v>
      </c>
      <c r="E49" s="129">
        <v>0</v>
      </c>
      <c r="F49" s="129">
        <v>0</v>
      </c>
      <c r="G49" s="130">
        <f t="shared" ref="G49:G61" si="44">E49+F49</f>
        <v>0</v>
      </c>
      <c r="H49" s="129">
        <v>0</v>
      </c>
      <c r="I49" s="129">
        <v>0</v>
      </c>
      <c r="J49" s="130">
        <f t="shared" ref="J49:J54" si="45">H49+I49</f>
        <v>0</v>
      </c>
      <c r="K49" s="129">
        <v>0</v>
      </c>
      <c r="L49" s="129">
        <v>0</v>
      </c>
      <c r="M49" s="130">
        <f t="shared" ref="M49:M54" si="46">K49+L49</f>
        <v>0</v>
      </c>
      <c r="N49" s="129">
        <v>0</v>
      </c>
      <c r="O49" s="129">
        <v>0</v>
      </c>
      <c r="P49" s="130">
        <f t="shared" ref="P49:P54" si="47">N49+O49</f>
        <v>0</v>
      </c>
      <c r="Q49" s="129">
        <v>0</v>
      </c>
      <c r="R49" s="129">
        <v>0</v>
      </c>
      <c r="S49" s="130">
        <f t="shared" ref="S49:S54" si="48">Q49+R49</f>
        <v>0</v>
      </c>
      <c r="T49" s="129">
        <f t="shared" ref="T49:U54" si="49">E49-H49-K49-N49-Q49</f>
        <v>0</v>
      </c>
      <c r="U49" s="129">
        <f t="shared" si="49"/>
        <v>0</v>
      </c>
      <c r="V49" s="130">
        <f t="shared" ref="V49:V54" si="50">T49+U49</f>
        <v>0</v>
      </c>
    </row>
    <row r="50" spans="1:22" ht="26.25">
      <c r="A50" s="254"/>
      <c r="B50" s="259"/>
      <c r="C50" s="107">
        <v>2000</v>
      </c>
      <c r="D50" s="108" t="s">
        <v>18</v>
      </c>
      <c r="E50" s="129">
        <v>0</v>
      </c>
      <c r="F50" s="129">
        <v>0</v>
      </c>
      <c r="G50" s="130">
        <f t="shared" si="44"/>
        <v>0</v>
      </c>
      <c r="H50" s="129">
        <v>0</v>
      </c>
      <c r="I50" s="129">
        <v>0</v>
      </c>
      <c r="J50" s="130">
        <f t="shared" si="45"/>
        <v>0</v>
      </c>
      <c r="K50" s="129">
        <v>0</v>
      </c>
      <c r="L50" s="129">
        <v>0</v>
      </c>
      <c r="M50" s="130">
        <f t="shared" si="46"/>
        <v>0</v>
      </c>
      <c r="N50" s="129">
        <v>0</v>
      </c>
      <c r="O50" s="129">
        <v>0</v>
      </c>
      <c r="P50" s="130">
        <f t="shared" si="47"/>
        <v>0</v>
      </c>
      <c r="Q50" s="129">
        <v>0</v>
      </c>
      <c r="R50" s="129">
        <v>0</v>
      </c>
      <c r="S50" s="130">
        <f t="shared" si="48"/>
        <v>0</v>
      </c>
      <c r="T50" s="129">
        <f t="shared" si="49"/>
        <v>0</v>
      </c>
      <c r="U50" s="129">
        <f t="shared" si="49"/>
        <v>0</v>
      </c>
      <c r="V50" s="130">
        <f t="shared" si="50"/>
        <v>0</v>
      </c>
    </row>
    <row r="51" spans="1:22" ht="26.25">
      <c r="A51" s="254"/>
      <c r="B51" s="259"/>
      <c r="C51" s="107">
        <v>3000</v>
      </c>
      <c r="D51" s="108" t="s">
        <v>19</v>
      </c>
      <c r="E51" s="129">
        <v>0</v>
      </c>
      <c r="F51" s="129">
        <v>0</v>
      </c>
      <c r="G51" s="130">
        <f t="shared" si="44"/>
        <v>0</v>
      </c>
      <c r="H51" s="129">
        <v>0</v>
      </c>
      <c r="I51" s="129">
        <v>0</v>
      </c>
      <c r="J51" s="130">
        <f t="shared" si="45"/>
        <v>0</v>
      </c>
      <c r="K51" s="129">
        <v>0</v>
      </c>
      <c r="L51" s="129">
        <v>0</v>
      </c>
      <c r="M51" s="130">
        <f t="shared" si="46"/>
        <v>0</v>
      </c>
      <c r="N51" s="129">
        <v>0</v>
      </c>
      <c r="O51" s="129">
        <v>0</v>
      </c>
      <c r="P51" s="130">
        <f t="shared" si="47"/>
        <v>0</v>
      </c>
      <c r="Q51" s="129">
        <v>0</v>
      </c>
      <c r="R51" s="129">
        <v>0</v>
      </c>
      <c r="S51" s="130">
        <f t="shared" si="48"/>
        <v>0</v>
      </c>
      <c r="T51" s="129">
        <f t="shared" si="49"/>
        <v>0</v>
      </c>
      <c r="U51" s="129">
        <f t="shared" si="49"/>
        <v>0</v>
      </c>
      <c r="V51" s="130">
        <f t="shared" si="50"/>
        <v>0</v>
      </c>
    </row>
    <row r="52" spans="1:22" ht="26.25">
      <c r="A52" s="254"/>
      <c r="B52" s="259"/>
      <c r="C52" s="107">
        <v>4000</v>
      </c>
      <c r="D52" s="108" t="s">
        <v>20</v>
      </c>
      <c r="E52" s="129">
        <v>0</v>
      </c>
      <c r="F52" s="129">
        <v>0</v>
      </c>
      <c r="G52" s="130">
        <f t="shared" si="44"/>
        <v>0</v>
      </c>
      <c r="H52" s="129">
        <v>0</v>
      </c>
      <c r="I52" s="129">
        <v>0</v>
      </c>
      <c r="J52" s="130">
        <f t="shared" si="45"/>
        <v>0</v>
      </c>
      <c r="K52" s="129">
        <v>0</v>
      </c>
      <c r="L52" s="129">
        <v>0</v>
      </c>
      <c r="M52" s="130">
        <f t="shared" si="46"/>
        <v>0</v>
      </c>
      <c r="N52" s="129"/>
      <c r="O52" s="129"/>
      <c r="P52" s="130">
        <f t="shared" si="47"/>
        <v>0</v>
      </c>
      <c r="Q52" s="129">
        <v>0</v>
      </c>
      <c r="R52" s="129">
        <v>0</v>
      </c>
      <c r="S52" s="130">
        <f t="shared" si="48"/>
        <v>0</v>
      </c>
      <c r="T52" s="129">
        <f t="shared" si="49"/>
        <v>0</v>
      </c>
      <c r="U52" s="129">
        <f t="shared" si="49"/>
        <v>0</v>
      </c>
      <c r="V52" s="130">
        <f t="shared" si="50"/>
        <v>0</v>
      </c>
    </row>
    <row r="53" spans="1:22" ht="26.25">
      <c r="A53" s="254"/>
      <c r="B53" s="259"/>
      <c r="C53" s="107">
        <v>5000</v>
      </c>
      <c r="D53" s="108" t="s">
        <v>21</v>
      </c>
      <c r="E53" s="129">
        <v>0</v>
      </c>
      <c r="F53" s="129">
        <v>0</v>
      </c>
      <c r="G53" s="130">
        <f t="shared" si="44"/>
        <v>0</v>
      </c>
      <c r="H53" s="129">
        <v>0</v>
      </c>
      <c r="I53" s="129">
        <v>0</v>
      </c>
      <c r="J53" s="130">
        <f t="shared" si="45"/>
        <v>0</v>
      </c>
      <c r="K53" s="129">
        <v>0</v>
      </c>
      <c r="L53" s="129">
        <v>0</v>
      </c>
      <c r="M53" s="130">
        <f t="shared" si="46"/>
        <v>0</v>
      </c>
      <c r="N53" s="129">
        <v>0</v>
      </c>
      <c r="O53" s="129">
        <v>0</v>
      </c>
      <c r="P53" s="130">
        <f t="shared" si="47"/>
        <v>0</v>
      </c>
      <c r="Q53" s="129">
        <v>0</v>
      </c>
      <c r="R53" s="129">
        <v>0</v>
      </c>
      <c r="S53" s="130">
        <f t="shared" si="48"/>
        <v>0</v>
      </c>
      <c r="T53" s="129">
        <f t="shared" si="49"/>
        <v>0</v>
      </c>
      <c r="U53" s="129">
        <f t="shared" si="49"/>
        <v>0</v>
      </c>
      <c r="V53" s="130">
        <f t="shared" si="50"/>
        <v>0</v>
      </c>
    </row>
    <row r="54" spans="1:22" ht="26.25">
      <c r="A54" s="254"/>
      <c r="B54" s="259"/>
      <c r="C54" s="107">
        <v>6000</v>
      </c>
      <c r="D54" s="108" t="s">
        <v>22</v>
      </c>
      <c r="E54" s="129">
        <v>0</v>
      </c>
      <c r="F54" s="129">
        <v>0</v>
      </c>
      <c r="G54" s="130">
        <f t="shared" si="44"/>
        <v>0</v>
      </c>
      <c r="H54" s="129">
        <v>0</v>
      </c>
      <c r="I54" s="129">
        <v>0</v>
      </c>
      <c r="J54" s="130">
        <f t="shared" si="45"/>
        <v>0</v>
      </c>
      <c r="K54" s="129">
        <v>0</v>
      </c>
      <c r="L54" s="129">
        <v>0</v>
      </c>
      <c r="M54" s="130">
        <f t="shared" si="46"/>
        <v>0</v>
      </c>
      <c r="N54" s="129">
        <v>0</v>
      </c>
      <c r="O54" s="129">
        <v>0</v>
      </c>
      <c r="P54" s="130">
        <f t="shared" si="47"/>
        <v>0</v>
      </c>
      <c r="Q54" s="129">
        <v>0</v>
      </c>
      <c r="R54" s="129">
        <v>0</v>
      </c>
      <c r="S54" s="130">
        <f t="shared" si="48"/>
        <v>0</v>
      </c>
      <c r="T54" s="129">
        <f t="shared" si="49"/>
        <v>0</v>
      </c>
      <c r="U54" s="129">
        <f t="shared" si="49"/>
        <v>0</v>
      </c>
      <c r="V54" s="130">
        <f t="shared" si="50"/>
        <v>0</v>
      </c>
    </row>
    <row r="55" spans="1:22" ht="52.5" customHeight="1">
      <c r="A55" s="254"/>
      <c r="B55" s="259">
        <v>3</v>
      </c>
      <c r="C55" s="262" t="s">
        <v>58</v>
      </c>
      <c r="D55" s="262"/>
      <c r="E55" s="106">
        <f>SUM(E56:E61)</f>
        <v>109329120.44</v>
      </c>
      <c r="F55" s="106">
        <f t="shared" ref="F55:V55" si="51">SUM(F56:F61)</f>
        <v>3384151</v>
      </c>
      <c r="G55" s="106">
        <f t="shared" si="51"/>
        <v>112713271.44</v>
      </c>
      <c r="H55" s="106">
        <f t="shared" si="51"/>
        <v>98166609.020000011</v>
      </c>
      <c r="I55" s="106">
        <f t="shared" si="51"/>
        <v>3350692.91</v>
      </c>
      <c r="J55" s="106">
        <f t="shared" si="51"/>
        <v>101517301.93000001</v>
      </c>
      <c r="K55" s="106">
        <f t="shared" si="51"/>
        <v>0</v>
      </c>
      <c r="L55" s="106">
        <f t="shared" si="51"/>
        <v>0</v>
      </c>
      <c r="M55" s="106">
        <f t="shared" si="51"/>
        <v>0</v>
      </c>
      <c r="N55" s="106">
        <f t="shared" si="51"/>
        <v>0</v>
      </c>
      <c r="O55" s="106">
        <f t="shared" si="51"/>
        <v>0</v>
      </c>
      <c r="P55" s="106">
        <f t="shared" si="51"/>
        <v>0</v>
      </c>
      <c r="Q55" s="106">
        <f t="shared" si="51"/>
        <v>0</v>
      </c>
      <c r="R55" s="106">
        <f t="shared" si="51"/>
        <v>0</v>
      </c>
      <c r="S55" s="106">
        <f t="shared" si="51"/>
        <v>0</v>
      </c>
      <c r="T55" s="106">
        <f t="shared" si="51"/>
        <v>11162511.419999994</v>
      </c>
      <c r="U55" s="106">
        <f t="shared" si="51"/>
        <v>33458.089999999851</v>
      </c>
      <c r="V55" s="106">
        <f t="shared" si="51"/>
        <v>11195969.509999994</v>
      </c>
    </row>
    <row r="56" spans="1:22" ht="26.25">
      <c r="A56" s="254"/>
      <c r="B56" s="259"/>
      <c r="C56" s="107">
        <v>1000</v>
      </c>
      <c r="D56" s="108" t="s">
        <v>17</v>
      </c>
      <c r="E56" s="129">
        <v>0</v>
      </c>
      <c r="F56" s="129">
        <v>0</v>
      </c>
      <c r="G56" s="130">
        <f t="shared" si="44"/>
        <v>0</v>
      </c>
      <c r="H56" s="129">
        <v>0</v>
      </c>
      <c r="I56" s="129">
        <v>0</v>
      </c>
      <c r="J56" s="130">
        <f t="shared" ref="J56:J61" si="52">H56+I56</f>
        <v>0</v>
      </c>
      <c r="K56" s="129">
        <v>0</v>
      </c>
      <c r="L56" s="129">
        <v>0</v>
      </c>
      <c r="M56" s="130">
        <f t="shared" ref="M56:M61" si="53">K56+L56</f>
        <v>0</v>
      </c>
      <c r="N56" s="129">
        <v>0</v>
      </c>
      <c r="O56" s="129">
        <v>0</v>
      </c>
      <c r="P56" s="130">
        <f t="shared" ref="P56:P61" si="54">N56+O56</f>
        <v>0</v>
      </c>
      <c r="Q56" s="129">
        <v>0</v>
      </c>
      <c r="R56" s="129">
        <v>0</v>
      </c>
      <c r="S56" s="130">
        <f t="shared" ref="S56:S61" si="55">Q56+R56</f>
        <v>0</v>
      </c>
      <c r="T56" s="129">
        <f t="shared" ref="T56:U61" si="56">E56-H56-K56-N56-Q56</f>
        <v>0</v>
      </c>
      <c r="U56" s="129">
        <f t="shared" si="56"/>
        <v>0</v>
      </c>
      <c r="V56" s="130">
        <f t="shared" ref="V56:V61" si="57">T56+U56</f>
        <v>0</v>
      </c>
    </row>
    <row r="57" spans="1:22" ht="26.25">
      <c r="A57" s="254"/>
      <c r="B57" s="259"/>
      <c r="C57" s="107">
        <v>2000</v>
      </c>
      <c r="D57" s="108" t="s">
        <v>18</v>
      </c>
      <c r="E57" s="129">
        <v>35374307.799999997</v>
      </c>
      <c r="F57" s="129">
        <v>0</v>
      </c>
      <c r="G57" s="130">
        <f t="shared" si="44"/>
        <v>35374307.799999997</v>
      </c>
      <c r="H57" s="129">
        <v>34004672.840000004</v>
      </c>
      <c r="I57" s="129">
        <v>0</v>
      </c>
      <c r="J57" s="130">
        <f t="shared" si="52"/>
        <v>34004672.840000004</v>
      </c>
      <c r="K57" s="129">
        <v>0</v>
      </c>
      <c r="L57" s="129">
        <v>0</v>
      </c>
      <c r="M57" s="130">
        <f t="shared" si="53"/>
        <v>0</v>
      </c>
      <c r="N57" s="129">
        <v>0</v>
      </c>
      <c r="O57" s="129">
        <v>0</v>
      </c>
      <c r="P57" s="130">
        <f t="shared" si="54"/>
        <v>0</v>
      </c>
      <c r="Q57" s="129">
        <v>0</v>
      </c>
      <c r="R57" s="129">
        <v>0</v>
      </c>
      <c r="S57" s="130">
        <f t="shared" si="55"/>
        <v>0</v>
      </c>
      <c r="T57" s="129">
        <f t="shared" si="56"/>
        <v>1369634.9599999934</v>
      </c>
      <c r="U57" s="129">
        <f t="shared" si="56"/>
        <v>0</v>
      </c>
      <c r="V57" s="130">
        <f t="shared" si="57"/>
        <v>1369634.9599999934</v>
      </c>
    </row>
    <row r="58" spans="1:22" ht="26.25">
      <c r="A58" s="254"/>
      <c r="B58" s="259"/>
      <c r="C58" s="107">
        <v>3000</v>
      </c>
      <c r="D58" s="108" t="s">
        <v>19</v>
      </c>
      <c r="E58" s="129">
        <v>0</v>
      </c>
      <c r="F58" s="129">
        <v>0</v>
      </c>
      <c r="G58" s="130">
        <f t="shared" si="44"/>
        <v>0</v>
      </c>
      <c r="H58" s="129">
        <v>0</v>
      </c>
      <c r="I58" s="129">
        <v>0</v>
      </c>
      <c r="J58" s="130">
        <f t="shared" si="52"/>
        <v>0</v>
      </c>
      <c r="K58" s="129">
        <v>0</v>
      </c>
      <c r="L58" s="129">
        <v>0</v>
      </c>
      <c r="M58" s="130">
        <f t="shared" si="53"/>
        <v>0</v>
      </c>
      <c r="N58" s="129">
        <v>0</v>
      </c>
      <c r="O58" s="129">
        <v>0</v>
      </c>
      <c r="P58" s="130">
        <f t="shared" si="54"/>
        <v>0</v>
      </c>
      <c r="Q58" s="129">
        <v>0</v>
      </c>
      <c r="R58" s="129">
        <v>0</v>
      </c>
      <c r="S58" s="130">
        <f t="shared" si="55"/>
        <v>0</v>
      </c>
      <c r="T58" s="129">
        <f t="shared" si="56"/>
        <v>0</v>
      </c>
      <c r="U58" s="129">
        <f t="shared" si="56"/>
        <v>0</v>
      </c>
      <c r="V58" s="130">
        <f t="shared" si="57"/>
        <v>0</v>
      </c>
    </row>
    <row r="59" spans="1:22" ht="26.25">
      <c r="A59" s="254"/>
      <c r="B59" s="259"/>
      <c r="C59" s="107">
        <v>4000</v>
      </c>
      <c r="D59" s="108" t="s">
        <v>20</v>
      </c>
      <c r="E59" s="129">
        <v>0</v>
      </c>
      <c r="F59" s="129">
        <v>0</v>
      </c>
      <c r="G59" s="130">
        <f t="shared" si="44"/>
        <v>0</v>
      </c>
      <c r="H59" s="129">
        <v>0</v>
      </c>
      <c r="I59" s="129">
        <v>0</v>
      </c>
      <c r="J59" s="130">
        <f t="shared" si="52"/>
        <v>0</v>
      </c>
      <c r="K59" s="129">
        <v>0</v>
      </c>
      <c r="L59" s="129">
        <v>0</v>
      </c>
      <c r="M59" s="130">
        <f t="shared" si="53"/>
        <v>0</v>
      </c>
      <c r="N59" s="129">
        <v>0</v>
      </c>
      <c r="O59" s="129">
        <v>0</v>
      </c>
      <c r="P59" s="130">
        <f t="shared" si="54"/>
        <v>0</v>
      </c>
      <c r="Q59" s="129">
        <v>0</v>
      </c>
      <c r="R59" s="129">
        <v>0</v>
      </c>
      <c r="S59" s="130">
        <f t="shared" si="55"/>
        <v>0</v>
      </c>
      <c r="T59" s="129">
        <f t="shared" si="56"/>
        <v>0</v>
      </c>
      <c r="U59" s="129">
        <f t="shared" si="56"/>
        <v>0</v>
      </c>
      <c r="V59" s="130">
        <f t="shared" si="57"/>
        <v>0</v>
      </c>
    </row>
    <row r="60" spans="1:22" ht="26.25">
      <c r="A60" s="254"/>
      <c r="B60" s="259"/>
      <c r="C60" s="107">
        <v>5000</v>
      </c>
      <c r="D60" s="108" t="s">
        <v>21</v>
      </c>
      <c r="E60" s="129">
        <v>54126325.640000001</v>
      </c>
      <c r="F60" s="129">
        <v>0</v>
      </c>
      <c r="G60" s="130">
        <f t="shared" si="44"/>
        <v>54126325.640000001</v>
      </c>
      <c r="H60" s="129">
        <v>53725270.140000001</v>
      </c>
      <c r="I60" s="129">
        <v>0</v>
      </c>
      <c r="J60" s="130">
        <f t="shared" si="52"/>
        <v>53725270.140000001</v>
      </c>
      <c r="K60" s="129">
        <v>0</v>
      </c>
      <c r="L60" s="129">
        <v>0</v>
      </c>
      <c r="M60" s="130">
        <f t="shared" si="53"/>
        <v>0</v>
      </c>
      <c r="N60" s="129">
        <v>0</v>
      </c>
      <c r="O60" s="129">
        <v>0</v>
      </c>
      <c r="P60" s="130">
        <f t="shared" si="54"/>
        <v>0</v>
      </c>
      <c r="Q60" s="129">
        <v>0</v>
      </c>
      <c r="R60" s="129">
        <v>0</v>
      </c>
      <c r="S60" s="130">
        <f t="shared" si="55"/>
        <v>0</v>
      </c>
      <c r="T60" s="129">
        <f t="shared" si="56"/>
        <v>401055.5</v>
      </c>
      <c r="U60" s="129">
        <f t="shared" si="56"/>
        <v>0</v>
      </c>
      <c r="V60" s="130">
        <f t="shared" si="57"/>
        <v>401055.5</v>
      </c>
    </row>
    <row r="61" spans="1:22" ht="27" thickBot="1">
      <c r="A61" s="255"/>
      <c r="B61" s="260"/>
      <c r="C61" s="109">
        <v>6000</v>
      </c>
      <c r="D61" s="110" t="s">
        <v>22</v>
      </c>
      <c r="E61" s="112">
        <v>19828487</v>
      </c>
      <c r="F61" s="112">
        <v>3384151</v>
      </c>
      <c r="G61" s="111">
        <f t="shared" si="44"/>
        <v>23212638</v>
      </c>
      <c r="H61" s="112">
        <v>10436666.039999999</v>
      </c>
      <c r="I61" s="112">
        <v>3350692.91</v>
      </c>
      <c r="J61" s="111">
        <f t="shared" si="52"/>
        <v>13787358.949999999</v>
      </c>
      <c r="K61" s="112">
        <v>0</v>
      </c>
      <c r="L61" s="112">
        <v>0</v>
      </c>
      <c r="M61" s="111">
        <f t="shared" si="53"/>
        <v>0</v>
      </c>
      <c r="N61" s="112">
        <v>0</v>
      </c>
      <c r="O61" s="112">
        <v>0</v>
      </c>
      <c r="P61" s="111">
        <f t="shared" si="54"/>
        <v>0</v>
      </c>
      <c r="Q61" s="112">
        <v>0</v>
      </c>
      <c r="R61" s="112">
        <v>0</v>
      </c>
      <c r="S61" s="111">
        <f t="shared" si="55"/>
        <v>0</v>
      </c>
      <c r="T61" s="112">
        <f t="shared" si="56"/>
        <v>9391820.9600000009</v>
      </c>
      <c r="U61" s="112">
        <f t="shared" si="56"/>
        <v>33458.089999999851</v>
      </c>
      <c r="V61" s="111">
        <f t="shared" si="57"/>
        <v>9425279.0500000007</v>
      </c>
    </row>
    <row r="62" spans="1:22" ht="52.5" customHeight="1">
      <c r="A62" s="257">
        <v>4</v>
      </c>
      <c r="B62" s="250" t="s">
        <v>59</v>
      </c>
      <c r="C62" s="250"/>
      <c r="D62" s="250"/>
      <c r="E62" s="105">
        <f>E63+E70+E77+E84+E91</f>
        <v>5000000</v>
      </c>
      <c r="F62" s="105">
        <f t="shared" ref="F62:V62" si="58">F63+F70+F77+F84+F91</f>
        <v>0</v>
      </c>
      <c r="G62" s="105">
        <f t="shared" si="58"/>
        <v>5000000</v>
      </c>
      <c r="H62" s="105">
        <f t="shared" si="58"/>
        <v>1530443.69</v>
      </c>
      <c r="I62" s="105">
        <f t="shared" si="58"/>
        <v>0</v>
      </c>
      <c r="J62" s="105">
        <f t="shared" si="58"/>
        <v>1530443.69</v>
      </c>
      <c r="K62" s="105">
        <f t="shared" si="58"/>
        <v>0</v>
      </c>
      <c r="L62" s="105">
        <f t="shared" si="58"/>
        <v>0</v>
      </c>
      <c r="M62" s="105">
        <f t="shared" si="58"/>
        <v>0</v>
      </c>
      <c r="N62" s="105">
        <f t="shared" si="58"/>
        <v>0</v>
      </c>
      <c r="O62" s="105">
        <f t="shared" si="58"/>
        <v>0</v>
      </c>
      <c r="P62" s="105">
        <f t="shared" si="58"/>
        <v>0</v>
      </c>
      <c r="Q62" s="105">
        <f t="shared" si="58"/>
        <v>0</v>
      </c>
      <c r="R62" s="105">
        <f t="shared" si="58"/>
        <v>0</v>
      </c>
      <c r="S62" s="105">
        <f t="shared" si="58"/>
        <v>0</v>
      </c>
      <c r="T62" s="105">
        <f t="shared" si="58"/>
        <v>3469556.31</v>
      </c>
      <c r="U62" s="105">
        <f t="shared" si="58"/>
        <v>0</v>
      </c>
      <c r="V62" s="105">
        <f t="shared" si="58"/>
        <v>3469556.31</v>
      </c>
    </row>
    <row r="63" spans="1:22" ht="52.5" customHeight="1">
      <c r="A63" s="254"/>
      <c r="B63" s="259">
        <v>1</v>
      </c>
      <c r="C63" s="262" t="s">
        <v>73</v>
      </c>
      <c r="D63" s="262"/>
      <c r="E63" s="106">
        <f>SUM(E64:E69)</f>
        <v>5000000</v>
      </c>
      <c r="F63" s="106">
        <f t="shared" ref="F63:V63" si="59">SUM(F64:F69)</f>
        <v>0</v>
      </c>
      <c r="G63" s="106">
        <f t="shared" si="59"/>
        <v>5000000</v>
      </c>
      <c r="H63" s="106">
        <f t="shared" si="59"/>
        <v>1530443.69</v>
      </c>
      <c r="I63" s="106">
        <f t="shared" si="59"/>
        <v>0</v>
      </c>
      <c r="J63" s="106">
        <f t="shared" si="59"/>
        <v>1530443.69</v>
      </c>
      <c r="K63" s="106">
        <f t="shared" si="59"/>
        <v>0</v>
      </c>
      <c r="L63" s="106">
        <f t="shared" si="59"/>
        <v>0</v>
      </c>
      <c r="M63" s="106">
        <f t="shared" si="59"/>
        <v>0</v>
      </c>
      <c r="N63" s="106">
        <f t="shared" si="59"/>
        <v>0</v>
      </c>
      <c r="O63" s="106">
        <f t="shared" si="59"/>
        <v>0</v>
      </c>
      <c r="P63" s="106">
        <f t="shared" si="59"/>
        <v>0</v>
      </c>
      <c r="Q63" s="106">
        <f t="shared" si="59"/>
        <v>0</v>
      </c>
      <c r="R63" s="106">
        <f t="shared" si="59"/>
        <v>0</v>
      </c>
      <c r="S63" s="106">
        <f t="shared" si="59"/>
        <v>0</v>
      </c>
      <c r="T63" s="106">
        <f t="shared" si="59"/>
        <v>3469556.31</v>
      </c>
      <c r="U63" s="106">
        <f t="shared" si="59"/>
        <v>0</v>
      </c>
      <c r="V63" s="106">
        <f t="shared" si="59"/>
        <v>3469556.31</v>
      </c>
    </row>
    <row r="64" spans="1:22" ht="26.25">
      <c r="A64" s="254"/>
      <c r="B64" s="259"/>
      <c r="C64" s="107">
        <v>1000</v>
      </c>
      <c r="D64" s="108" t="s">
        <v>17</v>
      </c>
      <c r="E64" s="129">
        <v>0</v>
      </c>
      <c r="F64" s="129">
        <v>0</v>
      </c>
      <c r="G64" s="130">
        <f t="shared" ref="G64:G69" si="60">E64+F64</f>
        <v>0</v>
      </c>
      <c r="H64" s="129">
        <v>0</v>
      </c>
      <c r="I64" s="129">
        <v>0</v>
      </c>
      <c r="J64" s="130">
        <f t="shared" ref="J64:J97" si="61">H64+I64</f>
        <v>0</v>
      </c>
      <c r="K64" s="129">
        <v>0</v>
      </c>
      <c r="L64" s="129">
        <v>0</v>
      </c>
      <c r="M64" s="130">
        <f t="shared" ref="M64:M69" si="62">K64+L64</f>
        <v>0</v>
      </c>
      <c r="N64" s="129">
        <v>0</v>
      </c>
      <c r="O64" s="129">
        <v>0</v>
      </c>
      <c r="P64" s="130">
        <f t="shared" ref="P64:P69" si="63">N64+O64</f>
        <v>0</v>
      </c>
      <c r="Q64" s="129">
        <v>0</v>
      </c>
      <c r="R64" s="129">
        <v>0</v>
      </c>
      <c r="S64" s="130">
        <f t="shared" ref="S64:S69" si="64">Q64+R64</f>
        <v>0</v>
      </c>
      <c r="T64" s="129">
        <f t="shared" ref="T64:U69" si="65">E64-H64-K64-N64-Q64</f>
        <v>0</v>
      </c>
      <c r="U64" s="129">
        <f t="shared" si="65"/>
        <v>0</v>
      </c>
      <c r="V64" s="130">
        <f t="shared" ref="V64:V69" si="66">T64+U64</f>
        <v>0</v>
      </c>
    </row>
    <row r="65" spans="1:22" ht="26.25">
      <c r="A65" s="254"/>
      <c r="B65" s="259"/>
      <c r="C65" s="107">
        <v>2000</v>
      </c>
      <c r="D65" s="108" t="s">
        <v>18</v>
      </c>
      <c r="E65" s="129">
        <v>0</v>
      </c>
      <c r="F65" s="129">
        <v>0</v>
      </c>
      <c r="G65" s="130">
        <f t="shared" si="60"/>
        <v>0</v>
      </c>
      <c r="H65" s="129">
        <v>0</v>
      </c>
      <c r="I65" s="129">
        <v>0</v>
      </c>
      <c r="J65" s="130">
        <f t="shared" si="61"/>
        <v>0</v>
      </c>
      <c r="K65" s="129">
        <v>0</v>
      </c>
      <c r="L65" s="129">
        <v>0</v>
      </c>
      <c r="M65" s="130">
        <f t="shared" si="62"/>
        <v>0</v>
      </c>
      <c r="N65" s="129">
        <v>0</v>
      </c>
      <c r="O65" s="129">
        <v>0</v>
      </c>
      <c r="P65" s="130">
        <f t="shared" si="63"/>
        <v>0</v>
      </c>
      <c r="Q65" s="129">
        <v>0</v>
      </c>
      <c r="R65" s="129">
        <v>0</v>
      </c>
      <c r="S65" s="130">
        <f t="shared" si="64"/>
        <v>0</v>
      </c>
      <c r="T65" s="129">
        <f t="shared" si="65"/>
        <v>0</v>
      </c>
      <c r="U65" s="129">
        <f t="shared" si="65"/>
        <v>0</v>
      </c>
      <c r="V65" s="130">
        <f t="shared" si="66"/>
        <v>0</v>
      </c>
    </row>
    <row r="66" spans="1:22" ht="26.25">
      <c r="A66" s="254"/>
      <c r="B66" s="259"/>
      <c r="C66" s="107">
        <v>3000</v>
      </c>
      <c r="D66" s="108" t="s">
        <v>19</v>
      </c>
      <c r="E66" s="129">
        <v>0</v>
      </c>
      <c r="F66" s="129">
        <v>0</v>
      </c>
      <c r="G66" s="130">
        <f t="shared" si="60"/>
        <v>0</v>
      </c>
      <c r="H66" s="129">
        <v>0</v>
      </c>
      <c r="I66" s="129">
        <v>0</v>
      </c>
      <c r="J66" s="130">
        <f t="shared" si="61"/>
        <v>0</v>
      </c>
      <c r="K66" s="129">
        <v>0</v>
      </c>
      <c r="L66" s="129">
        <v>0</v>
      </c>
      <c r="M66" s="130">
        <f t="shared" si="62"/>
        <v>0</v>
      </c>
      <c r="N66" s="129">
        <v>0</v>
      </c>
      <c r="O66" s="129">
        <v>0</v>
      </c>
      <c r="P66" s="130">
        <f t="shared" si="63"/>
        <v>0</v>
      </c>
      <c r="Q66" s="129">
        <v>0</v>
      </c>
      <c r="R66" s="129">
        <v>0</v>
      </c>
      <c r="S66" s="130">
        <f t="shared" si="64"/>
        <v>0</v>
      </c>
      <c r="T66" s="129">
        <f t="shared" si="65"/>
        <v>0</v>
      </c>
      <c r="U66" s="129">
        <f t="shared" si="65"/>
        <v>0</v>
      </c>
      <c r="V66" s="130">
        <f t="shared" si="66"/>
        <v>0</v>
      </c>
    </row>
    <row r="67" spans="1:22" ht="26.25">
      <c r="A67" s="254"/>
      <c r="B67" s="259"/>
      <c r="C67" s="107">
        <v>4000</v>
      </c>
      <c r="D67" s="108" t="s">
        <v>20</v>
      </c>
      <c r="E67" s="129">
        <v>0</v>
      </c>
      <c r="F67" s="129">
        <v>0</v>
      </c>
      <c r="G67" s="130">
        <f t="shared" si="60"/>
        <v>0</v>
      </c>
      <c r="H67" s="129">
        <v>0</v>
      </c>
      <c r="I67" s="129">
        <v>0</v>
      </c>
      <c r="J67" s="130">
        <f t="shared" si="61"/>
        <v>0</v>
      </c>
      <c r="K67" s="129">
        <v>0</v>
      </c>
      <c r="L67" s="129">
        <v>0</v>
      </c>
      <c r="M67" s="130">
        <f t="shared" si="62"/>
        <v>0</v>
      </c>
      <c r="N67" s="129">
        <v>0</v>
      </c>
      <c r="O67" s="129">
        <v>0</v>
      </c>
      <c r="P67" s="130">
        <f t="shared" si="63"/>
        <v>0</v>
      </c>
      <c r="Q67" s="129">
        <v>0</v>
      </c>
      <c r="R67" s="129">
        <v>0</v>
      </c>
      <c r="S67" s="130">
        <f t="shared" si="64"/>
        <v>0</v>
      </c>
      <c r="T67" s="129">
        <f t="shared" si="65"/>
        <v>0</v>
      </c>
      <c r="U67" s="129">
        <f t="shared" si="65"/>
        <v>0</v>
      </c>
      <c r="V67" s="130">
        <f t="shared" si="66"/>
        <v>0</v>
      </c>
    </row>
    <row r="68" spans="1:22" ht="26.25">
      <c r="A68" s="254"/>
      <c r="B68" s="259"/>
      <c r="C68" s="107">
        <v>5000</v>
      </c>
      <c r="D68" s="108" t="s">
        <v>21</v>
      </c>
      <c r="E68" s="129">
        <v>0</v>
      </c>
      <c r="F68" s="129">
        <v>0</v>
      </c>
      <c r="G68" s="130">
        <f t="shared" si="60"/>
        <v>0</v>
      </c>
      <c r="H68" s="129">
        <v>0</v>
      </c>
      <c r="I68" s="129">
        <v>0</v>
      </c>
      <c r="J68" s="130">
        <f t="shared" si="61"/>
        <v>0</v>
      </c>
      <c r="K68" s="129">
        <v>0</v>
      </c>
      <c r="L68" s="129">
        <v>0</v>
      </c>
      <c r="M68" s="130">
        <f t="shared" si="62"/>
        <v>0</v>
      </c>
      <c r="N68" s="129">
        <v>0</v>
      </c>
      <c r="O68" s="129">
        <v>0</v>
      </c>
      <c r="P68" s="130">
        <f t="shared" si="63"/>
        <v>0</v>
      </c>
      <c r="Q68" s="129">
        <v>0</v>
      </c>
      <c r="R68" s="129">
        <v>0</v>
      </c>
      <c r="S68" s="130">
        <f t="shared" si="64"/>
        <v>0</v>
      </c>
      <c r="T68" s="129">
        <f t="shared" si="65"/>
        <v>0</v>
      </c>
      <c r="U68" s="129">
        <f t="shared" si="65"/>
        <v>0</v>
      </c>
      <c r="V68" s="130">
        <f t="shared" si="66"/>
        <v>0</v>
      </c>
    </row>
    <row r="69" spans="1:22" ht="26.25">
      <c r="A69" s="254"/>
      <c r="B69" s="259"/>
      <c r="C69" s="107">
        <v>6000</v>
      </c>
      <c r="D69" s="108" t="s">
        <v>22</v>
      </c>
      <c r="E69" s="129">
        <v>5000000</v>
      </c>
      <c r="F69" s="129">
        <v>0</v>
      </c>
      <c r="G69" s="130">
        <f t="shared" si="60"/>
        <v>5000000</v>
      </c>
      <c r="H69" s="129">
        <v>1530443.69</v>
      </c>
      <c r="I69" s="129">
        <v>0</v>
      </c>
      <c r="J69" s="130">
        <f t="shared" si="61"/>
        <v>1530443.69</v>
      </c>
      <c r="K69" s="129">
        <v>0</v>
      </c>
      <c r="L69" s="129">
        <v>0</v>
      </c>
      <c r="M69" s="130">
        <f t="shared" si="62"/>
        <v>0</v>
      </c>
      <c r="N69" s="129">
        <v>0</v>
      </c>
      <c r="O69" s="129">
        <v>0</v>
      </c>
      <c r="P69" s="130">
        <f t="shared" si="63"/>
        <v>0</v>
      </c>
      <c r="Q69" s="129">
        <v>0</v>
      </c>
      <c r="R69" s="129">
        <v>0</v>
      </c>
      <c r="S69" s="130">
        <f t="shared" si="64"/>
        <v>0</v>
      </c>
      <c r="T69" s="129">
        <f t="shared" si="65"/>
        <v>3469556.31</v>
      </c>
      <c r="U69" s="129">
        <f t="shared" si="65"/>
        <v>0</v>
      </c>
      <c r="V69" s="130">
        <f t="shared" si="66"/>
        <v>3469556.31</v>
      </c>
    </row>
    <row r="70" spans="1:22" ht="52.5" customHeight="1">
      <c r="A70" s="254"/>
      <c r="B70" s="259">
        <v>2</v>
      </c>
      <c r="C70" s="262" t="s">
        <v>74</v>
      </c>
      <c r="D70" s="262"/>
      <c r="E70" s="106">
        <f>SUM(E71:E76)</f>
        <v>0</v>
      </c>
      <c r="F70" s="106">
        <f t="shared" ref="F70:V70" si="67">SUM(F71:F76)</f>
        <v>0</v>
      </c>
      <c r="G70" s="106">
        <f t="shared" si="67"/>
        <v>0</v>
      </c>
      <c r="H70" s="106">
        <f t="shared" si="67"/>
        <v>0</v>
      </c>
      <c r="I70" s="106">
        <f t="shared" si="67"/>
        <v>0</v>
      </c>
      <c r="J70" s="106">
        <f t="shared" si="67"/>
        <v>0</v>
      </c>
      <c r="K70" s="106">
        <f t="shared" si="67"/>
        <v>0</v>
      </c>
      <c r="L70" s="106">
        <f t="shared" si="67"/>
        <v>0</v>
      </c>
      <c r="M70" s="106">
        <f t="shared" si="67"/>
        <v>0</v>
      </c>
      <c r="N70" s="106">
        <f t="shared" si="67"/>
        <v>0</v>
      </c>
      <c r="O70" s="106">
        <f t="shared" si="67"/>
        <v>0</v>
      </c>
      <c r="P70" s="106">
        <f t="shared" si="67"/>
        <v>0</v>
      </c>
      <c r="Q70" s="106">
        <f t="shared" si="67"/>
        <v>0</v>
      </c>
      <c r="R70" s="106">
        <f t="shared" si="67"/>
        <v>0</v>
      </c>
      <c r="S70" s="106">
        <f t="shared" si="67"/>
        <v>0</v>
      </c>
      <c r="T70" s="106">
        <f t="shared" si="67"/>
        <v>0</v>
      </c>
      <c r="U70" s="106">
        <f t="shared" si="67"/>
        <v>0</v>
      </c>
      <c r="V70" s="106">
        <f t="shared" si="67"/>
        <v>0</v>
      </c>
    </row>
    <row r="71" spans="1:22" ht="26.25">
      <c r="A71" s="254"/>
      <c r="B71" s="259"/>
      <c r="C71" s="107">
        <v>1000</v>
      </c>
      <c r="D71" s="108" t="s">
        <v>17</v>
      </c>
      <c r="E71" s="129">
        <v>0</v>
      </c>
      <c r="F71" s="129">
        <v>0</v>
      </c>
      <c r="G71" s="130">
        <f t="shared" ref="G71:G76" si="68">E71+F71</f>
        <v>0</v>
      </c>
      <c r="H71" s="129">
        <v>0</v>
      </c>
      <c r="I71" s="129">
        <v>0</v>
      </c>
      <c r="J71" s="130">
        <f t="shared" si="61"/>
        <v>0</v>
      </c>
      <c r="K71" s="129">
        <v>0</v>
      </c>
      <c r="L71" s="129">
        <v>0</v>
      </c>
      <c r="M71" s="130">
        <f t="shared" ref="M71:M76" si="69">K71+L71</f>
        <v>0</v>
      </c>
      <c r="N71" s="129">
        <v>0</v>
      </c>
      <c r="O71" s="129">
        <v>0</v>
      </c>
      <c r="P71" s="130">
        <f t="shared" ref="P71:P76" si="70">N71+O71</f>
        <v>0</v>
      </c>
      <c r="Q71" s="129">
        <v>0</v>
      </c>
      <c r="R71" s="129">
        <v>0</v>
      </c>
      <c r="S71" s="130">
        <f t="shared" ref="S71:S76" si="71">Q71+R71</f>
        <v>0</v>
      </c>
      <c r="T71" s="129">
        <f t="shared" ref="T71:U76" si="72">E71-H71-K71-N71-Q71</f>
        <v>0</v>
      </c>
      <c r="U71" s="129">
        <f t="shared" si="72"/>
        <v>0</v>
      </c>
      <c r="V71" s="130">
        <f t="shared" ref="V71:V76" si="73">T71+U71</f>
        <v>0</v>
      </c>
    </row>
    <row r="72" spans="1:22" ht="26.25">
      <c r="A72" s="254"/>
      <c r="B72" s="259"/>
      <c r="C72" s="107">
        <v>2000</v>
      </c>
      <c r="D72" s="108" t="s">
        <v>18</v>
      </c>
      <c r="E72" s="129">
        <v>0</v>
      </c>
      <c r="F72" s="129">
        <v>0</v>
      </c>
      <c r="G72" s="130">
        <f t="shared" si="68"/>
        <v>0</v>
      </c>
      <c r="H72" s="129">
        <v>0</v>
      </c>
      <c r="I72" s="129">
        <v>0</v>
      </c>
      <c r="J72" s="130">
        <f t="shared" si="61"/>
        <v>0</v>
      </c>
      <c r="K72" s="129">
        <v>0</v>
      </c>
      <c r="L72" s="129">
        <v>0</v>
      </c>
      <c r="M72" s="130">
        <f t="shared" si="69"/>
        <v>0</v>
      </c>
      <c r="N72" s="129">
        <v>0</v>
      </c>
      <c r="O72" s="129">
        <v>0</v>
      </c>
      <c r="P72" s="130">
        <f t="shared" si="70"/>
        <v>0</v>
      </c>
      <c r="Q72" s="129">
        <v>0</v>
      </c>
      <c r="R72" s="129">
        <v>0</v>
      </c>
      <c r="S72" s="130">
        <f t="shared" si="71"/>
        <v>0</v>
      </c>
      <c r="T72" s="129">
        <f t="shared" si="72"/>
        <v>0</v>
      </c>
      <c r="U72" s="129">
        <f t="shared" si="72"/>
        <v>0</v>
      </c>
      <c r="V72" s="130">
        <f t="shared" si="73"/>
        <v>0</v>
      </c>
    </row>
    <row r="73" spans="1:22" ht="26.25">
      <c r="A73" s="254"/>
      <c r="B73" s="259"/>
      <c r="C73" s="107">
        <v>3000</v>
      </c>
      <c r="D73" s="108" t="s">
        <v>19</v>
      </c>
      <c r="E73" s="129">
        <v>0</v>
      </c>
      <c r="F73" s="129">
        <v>0</v>
      </c>
      <c r="G73" s="130">
        <f t="shared" si="68"/>
        <v>0</v>
      </c>
      <c r="H73" s="129">
        <v>0</v>
      </c>
      <c r="I73" s="129">
        <v>0</v>
      </c>
      <c r="J73" s="130">
        <f t="shared" si="61"/>
        <v>0</v>
      </c>
      <c r="K73" s="129">
        <v>0</v>
      </c>
      <c r="L73" s="129">
        <v>0</v>
      </c>
      <c r="M73" s="130">
        <f t="shared" si="69"/>
        <v>0</v>
      </c>
      <c r="N73" s="129">
        <v>0</v>
      </c>
      <c r="O73" s="129">
        <v>0</v>
      </c>
      <c r="P73" s="130">
        <f t="shared" si="70"/>
        <v>0</v>
      </c>
      <c r="Q73" s="129">
        <v>0</v>
      </c>
      <c r="R73" s="129">
        <v>0</v>
      </c>
      <c r="S73" s="130">
        <f t="shared" si="71"/>
        <v>0</v>
      </c>
      <c r="T73" s="129">
        <f t="shared" si="72"/>
        <v>0</v>
      </c>
      <c r="U73" s="129">
        <f t="shared" si="72"/>
        <v>0</v>
      </c>
      <c r="V73" s="130">
        <f t="shared" si="73"/>
        <v>0</v>
      </c>
    </row>
    <row r="74" spans="1:22" ht="26.25">
      <c r="A74" s="254"/>
      <c r="B74" s="259"/>
      <c r="C74" s="107">
        <v>4000</v>
      </c>
      <c r="D74" s="108" t="s">
        <v>20</v>
      </c>
      <c r="E74" s="129">
        <v>0</v>
      </c>
      <c r="F74" s="129">
        <v>0</v>
      </c>
      <c r="G74" s="130">
        <f t="shared" si="68"/>
        <v>0</v>
      </c>
      <c r="H74" s="129">
        <v>0</v>
      </c>
      <c r="I74" s="129">
        <v>0</v>
      </c>
      <c r="J74" s="130">
        <f t="shared" si="61"/>
        <v>0</v>
      </c>
      <c r="K74" s="129">
        <v>0</v>
      </c>
      <c r="L74" s="129">
        <v>0</v>
      </c>
      <c r="M74" s="130">
        <f t="shared" si="69"/>
        <v>0</v>
      </c>
      <c r="N74" s="129">
        <v>0</v>
      </c>
      <c r="O74" s="129">
        <v>0</v>
      </c>
      <c r="P74" s="130">
        <f t="shared" si="70"/>
        <v>0</v>
      </c>
      <c r="Q74" s="129">
        <v>0</v>
      </c>
      <c r="R74" s="129">
        <v>0</v>
      </c>
      <c r="S74" s="130">
        <f t="shared" si="71"/>
        <v>0</v>
      </c>
      <c r="T74" s="129">
        <f t="shared" si="72"/>
        <v>0</v>
      </c>
      <c r="U74" s="129">
        <f t="shared" si="72"/>
        <v>0</v>
      </c>
      <c r="V74" s="130">
        <f t="shared" si="73"/>
        <v>0</v>
      </c>
    </row>
    <row r="75" spans="1:22" ht="26.25">
      <c r="A75" s="254"/>
      <c r="B75" s="259"/>
      <c r="C75" s="107">
        <v>5000</v>
      </c>
      <c r="D75" s="108" t="s">
        <v>21</v>
      </c>
      <c r="E75" s="129">
        <v>0</v>
      </c>
      <c r="F75" s="129">
        <v>0</v>
      </c>
      <c r="G75" s="130">
        <f t="shared" si="68"/>
        <v>0</v>
      </c>
      <c r="H75" s="129">
        <v>0</v>
      </c>
      <c r="I75" s="129">
        <v>0</v>
      </c>
      <c r="J75" s="130">
        <f t="shared" si="61"/>
        <v>0</v>
      </c>
      <c r="K75" s="129">
        <v>0</v>
      </c>
      <c r="L75" s="129">
        <v>0</v>
      </c>
      <c r="M75" s="130">
        <f t="shared" si="69"/>
        <v>0</v>
      </c>
      <c r="N75" s="129">
        <v>0</v>
      </c>
      <c r="O75" s="129">
        <v>0</v>
      </c>
      <c r="P75" s="130">
        <f t="shared" si="70"/>
        <v>0</v>
      </c>
      <c r="Q75" s="129">
        <v>0</v>
      </c>
      <c r="R75" s="129">
        <v>0</v>
      </c>
      <c r="S75" s="130">
        <f t="shared" si="71"/>
        <v>0</v>
      </c>
      <c r="T75" s="129">
        <f t="shared" si="72"/>
        <v>0</v>
      </c>
      <c r="U75" s="129">
        <f t="shared" si="72"/>
        <v>0</v>
      </c>
      <c r="V75" s="130">
        <f t="shared" si="73"/>
        <v>0</v>
      </c>
    </row>
    <row r="76" spans="1:22" ht="26.25">
      <c r="A76" s="254"/>
      <c r="B76" s="259"/>
      <c r="C76" s="107">
        <v>6000</v>
      </c>
      <c r="D76" s="108" t="s">
        <v>22</v>
      </c>
      <c r="E76" s="129">
        <v>0</v>
      </c>
      <c r="F76" s="129">
        <v>0</v>
      </c>
      <c r="G76" s="130">
        <f t="shared" si="68"/>
        <v>0</v>
      </c>
      <c r="H76" s="129">
        <v>0</v>
      </c>
      <c r="I76" s="129">
        <v>0</v>
      </c>
      <c r="J76" s="130">
        <f t="shared" si="61"/>
        <v>0</v>
      </c>
      <c r="K76" s="129">
        <v>0</v>
      </c>
      <c r="L76" s="129">
        <v>0</v>
      </c>
      <c r="M76" s="130">
        <f t="shared" si="69"/>
        <v>0</v>
      </c>
      <c r="N76" s="129">
        <v>0</v>
      </c>
      <c r="O76" s="129">
        <v>0</v>
      </c>
      <c r="P76" s="130">
        <f t="shared" si="70"/>
        <v>0</v>
      </c>
      <c r="Q76" s="129">
        <v>0</v>
      </c>
      <c r="R76" s="129">
        <v>0</v>
      </c>
      <c r="S76" s="130">
        <f t="shared" si="71"/>
        <v>0</v>
      </c>
      <c r="T76" s="129">
        <f t="shared" si="72"/>
        <v>0</v>
      </c>
      <c r="U76" s="129">
        <f t="shared" si="72"/>
        <v>0</v>
      </c>
      <c r="V76" s="130">
        <f t="shared" si="73"/>
        <v>0</v>
      </c>
    </row>
    <row r="77" spans="1:22" ht="78.75" customHeight="1">
      <c r="A77" s="254"/>
      <c r="B77" s="259">
        <v>3</v>
      </c>
      <c r="C77" s="262" t="s">
        <v>75</v>
      </c>
      <c r="D77" s="262"/>
      <c r="E77" s="106">
        <f>SUM(E78:E83)</f>
        <v>0</v>
      </c>
      <c r="F77" s="106">
        <f t="shared" ref="F77:V77" si="74">SUM(F78:F83)</f>
        <v>0</v>
      </c>
      <c r="G77" s="106">
        <f t="shared" si="74"/>
        <v>0</v>
      </c>
      <c r="H77" s="106">
        <f t="shared" si="74"/>
        <v>0</v>
      </c>
      <c r="I77" s="106">
        <f t="shared" si="74"/>
        <v>0</v>
      </c>
      <c r="J77" s="106">
        <f t="shared" si="74"/>
        <v>0</v>
      </c>
      <c r="K77" s="106">
        <f t="shared" si="74"/>
        <v>0</v>
      </c>
      <c r="L77" s="106">
        <f t="shared" si="74"/>
        <v>0</v>
      </c>
      <c r="M77" s="106">
        <f t="shared" si="74"/>
        <v>0</v>
      </c>
      <c r="N77" s="106">
        <f t="shared" si="74"/>
        <v>0</v>
      </c>
      <c r="O77" s="106">
        <f t="shared" si="74"/>
        <v>0</v>
      </c>
      <c r="P77" s="106">
        <f t="shared" si="74"/>
        <v>0</v>
      </c>
      <c r="Q77" s="106">
        <f t="shared" si="74"/>
        <v>0</v>
      </c>
      <c r="R77" s="106">
        <f t="shared" si="74"/>
        <v>0</v>
      </c>
      <c r="S77" s="106">
        <f t="shared" si="74"/>
        <v>0</v>
      </c>
      <c r="T77" s="106">
        <f t="shared" si="74"/>
        <v>0</v>
      </c>
      <c r="U77" s="106">
        <f t="shared" si="74"/>
        <v>0</v>
      </c>
      <c r="V77" s="106">
        <f t="shared" si="74"/>
        <v>0</v>
      </c>
    </row>
    <row r="78" spans="1:22" ht="26.25">
      <c r="A78" s="254"/>
      <c r="B78" s="259"/>
      <c r="C78" s="107">
        <v>1000</v>
      </c>
      <c r="D78" s="108" t="s">
        <v>17</v>
      </c>
      <c r="E78" s="129">
        <v>0</v>
      </c>
      <c r="F78" s="129">
        <v>0</v>
      </c>
      <c r="G78" s="130">
        <f t="shared" ref="G78:G83" si="75">E78+F78</f>
        <v>0</v>
      </c>
      <c r="H78" s="129">
        <v>0</v>
      </c>
      <c r="I78" s="129">
        <v>0</v>
      </c>
      <c r="J78" s="130">
        <f t="shared" si="61"/>
        <v>0</v>
      </c>
      <c r="K78" s="129">
        <v>0</v>
      </c>
      <c r="L78" s="129">
        <v>0</v>
      </c>
      <c r="M78" s="130">
        <f t="shared" ref="M78:M83" si="76">K78+L78</f>
        <v>0</v>
      </c>
      <c r="N78" s="129">
        <v>0</v>
      </c>
      <c r="O78" s="129">
        <v>0</v>
      </c>
      <c r="P78" s="130">
        <f t="shared" ref="P78:P83" si="77">N78+O78</f>
        <v>0</v>
      </c>
      <c r="Q78" s="129">
        <v>0</v>
      </c>
      <c r="R78" s="129">
        <v>0</v>
      </c>
      <c r="S78" s="130">
        <f t="shared" ref="S78:S83" si="78">Q78+R78</f>
        <v>0</v>
      </c>
      <c r="T78" s="129">
        <f t="shared" ref="T78:U83" si="79">E78-H78-K78-N78-Q78</f>
        <v>0</v>
      </c>
      <c r="U78" s="129">
        <f t="shared" si="79"/>
        <v>0</v>
      </c>
      <c r="V78" s="130">
        <f t="shared" ref="V78:V83" si="80">T78+U78</f>
        <v>0</v>
      </c>
    </row>
    <row r="79" spans="1:22" ht="26.25">
      <c r="A79" s="254"/>
      <c r="B79" s="259"/>
      <c r="C79" s="107">
        <v>2000</v>
      </c>
      <c r="D79" s="108" t="s">
        <v>18</v>
      </c>
      <c r="E79" s="129">
        <v>0</v>
      </c>
      <c r="F79" s="129">
        <v>0</v>
      </c>
      <c r="G79" s="130">
        <f t="shared" si="75"/>
        <v>0</v>
      </c>
      <c r="H79" s="129">
        <v>0</v>
      </c>
      <c r="I79" s="129">
        <v>0</v>
      </c>
      <c r="J79" s="130">
        <f t="shared" si="61"/>
        <v>0</v>
      </c>
      <c r="K79" s="129">
        <v>0</v>
      </c>
      <c r="L79" s="129">
        <v>0</v>
      </c>
      <c r="M79" s="130">
        <f t="shared" si="76"/>
        <v>0</v>
      </c>
      <c r="N79" s="129">
        <v>0</v>
      </c>
      <c r="O79" s="129">
        <v>0</v>
      </c>
      <c r="P79" s="130">
        <f t="shared" si="77"/>
        <v>0</v>
      </c>
      <c r="Q79" s="129">
        <v>0</v>
      </c>
      <c r="R79" s="129">
        <v>0</v>
      </c>
      <c r="S79" s="130">
        <f t="shared" si="78"/>
        <v>0</v>
      </c>
      <c r="T79" s="129">
        <f t="shared" si="79"/>
        <v>0</v>
      </c>
      <c r="U79" s="129">
        <f t="shared" si="79"/>
        <v>0</v>
      </c>
      <c r="V79" s="130">
        <f t="shared" si="80"/>
        <v>0</v>
      </c>
    </row>
    <row r="80" spans="1:22" ht="26.25">
      <c r="A80" s="254"/>
      <c r="B80" s="259"/>
      <c r="C80" s="107">
        <v>3000</v>
      </c>
      <c r="D80" s="108" t="s">
        <v>19</v>
      </c>
      <c r="E80" s="129">
        <v>0</v>
      </c>
      <c r="F80" s="129">
        <v>0</v>
      </c>
      <c r="G80" s="130">
        <f t="shared" si="75"/>
        <v>0</v>
      </c>
      <c r="H80" s="129">
        <v>0</v>
      </c>
      <c r="I80" s="129">
        <v>0</v>
      </c>
      <c r="J80" s="130">
        <f t="shared" si="61"/>
        <v>0</v>
      </c>
      <c r="K80" s="129">
        <v>0</v>
      </c>
      <c r="L80" s="129">
        <v>0</v>
      </c>
      <c r="M80" s="130">
        <f t="shared" si="76"/>
        <v>0</v>
      </c>
      <c r="N80" s="129">
        <v>0</v>
      </c>
      <c r="O80" s="129">
        <v>0</v>
      </c>
      <c r="P80" s="130">
        <f t="shared" si="77"/>
        <v>0</v>
      </c>
      <c r="Q80" s="129">
        <v>0</v>
      </c>
      <c r="R80" s="129">
        <v>0</v>
      </c>
      <c r="S80" s="130">
        <f t="shared" si="78"/>
        <v>0</v>
      </c>
      <c r="T80" s="129">
        <f t="shared" si="79"/>
        <v>0</v>
      </c>
      <c r="U80" s="129">
        <f t="shared" si="79"/>
        <v>0</v>
      </c>
      <c r="V80" s="130">
        <f t="shared" si="80"/>
        <v>0</v>
      </c>
    </row>
    <row r="81" spans="1:22" ht="26.25">
      <c r="A81" s="254"/>
      <c r="B81" s="259"/>
      <c r="C81" s="107">
        <v>4000</v>
      </c>
      <c r="D81" s="108" t="s">
        <v>20</v>
      </c>
      <c r="E81" s="129">
        <v>0</v>
      </c>
      <c r="F81" s="129">
        <v>0</v>
      </c>
      <c r="G81" s="130">
        <f t="shared" si="75"/>
        <v>0</v>
      </c>
      <c r="H81" s="129">
        <v>0</v>
      </c>
      <c r="I81" s="129">
        <v>0</v>
      </c>
      <c r="J81" s="130">
        <f t="shared" si="61"/>
        <v>0</v>
      </c>
      <c r="K81" s="129">
        <v>0</v>
      </c>
      <c r="L81" s="129">
        <v>0</v>
      </c>
      <c r="M81" s="130">
        <f t="shared" si="76"/>
        <v>0</v>
      </c>
      <c r="N81" s="129">
        <v>0</v>
      </c>
      <c r="O81" s="129">
        <v>0</v>
      </c>
      <c r="P81" s="130">
        <f t="shared" si="77"/>
        <v>0</v>
      </c>
      <c r="Q81" s="129">
        <v>0</v>
      </c>
      <c r="R81" s="129">
        <v>0</v>
      </c>
      <c r="S81" s="130">
        <f t="shared" si="78"/>
        <v>0</v>
      </c>
      <c r="T81" s="129">
        <f t="shared" si="79"/>
        <v>0</v>
      </c>
      <c r="U81" s="129">
        <f t="shared" si="79"/>
        <v>0</v>
      </c>
      <c r="V81" s="130">
        <f t="shared" si="80"/>
        <v>0</v>
      </c>
    </row>
    <row r="82" spans="1:22" ht="26.25">
      <c r="A82" s="254"/>
      <c r="B82" s="259"/>
      <c r="C82" s="107">
        <v>5000</v>
      </c>
      <c r="D82" s="108" t="s">
        <v>21</v>
      </c>
      <c r="E82" s="129">
        <v>0</v>
      </c>
      <c r="F82" s="129">
        <v>0</v>
      </c>
      <c r="G82" s="130">
        <f t="shared" si="75"/>
        <v>0</v>
      </c>
      <c r="H82" s="129">
        <v>0</v>
      </c>
      <c r="I82" s="129">
        <v>0</v>
      </c>
      <c r="J82" s="130">
        <f t="shared" si="61"/>
        <v>0</v>
      </c>
      <c r="K82" s="129">
        <v>0</v>
      </c>
      <c r="L82" s="129">
        <v>0</v>
      </c>
      <c r="M82" s="130">
        <f t="shared" si="76"/>
        <v>0</v>
      </c>
      <c r="N82" s="129">
        <v>0</v>
      </c>
      <c r="O82" s="129">
        <v>0</v>
      </c>
      <c r="P82" s="130">
        <f t="shared" si="77"/>
        <v>0</v>
      </c>
      <c r="Q82" s="129">
        <v>0</v>
      </c>
      <c r="R82" s="129">
        <v>0</v>
      </c>
      <c r="S82" s="130">
        <f t="shared" si="78"/>
        <v>0</v>
      </c>
      <c r="T82" s="129">
        <f t="shared" si="79"/>
        <v>0</v>
      </c>
      <c r="U82" s="129">
        <f t="shared" si="79"/>
        <v>0</v>
      </c>
      <c r="V82" s="130">
        <f t="shared" si="80"/>
        <v>0</v>
      </c>
    </row>
    <row r="83" spans="1:22" ht="26.25">
      <c r="A83" s="254"/>
      <c r="B83" s="259"/>
      <c r="C83" s="107">
        <v>6000</v>
      </c>
      <c r="D83" s="108" t="s">
        <v>22</v>
      </c>
      <c r="E83" s="129">
        <v>0</v>
      </c>
      <c r="F83" s="129">
        <v>0</v>
      </c>
      <c r="G83" s="130">
        <f t="shared" si="75"/>
        <v>0</v>
      </c>
      <c r="H83" s="129">
        <v>0</v>
      </c>
      <c r="I83" s="129">
        <v>0</v>
      </c>
      <c r="J83" s="130">
        <f t="shared" si="61"/>
        <v>0</v>
      </c>
      <c r="K83" s="129">
        <v>0</v>
      </c>
      <c r="L83" s="129">
        <v>0</v>
      </c>
      <c r="M83" s="130">
        <f t="shared" si="76"/>
        <v>0</v>
      </c>
      <c r="N83" s="129">
        <v>0</v>
      </c>
      <c r="O83" s="129">
        <v>0</v>
      </c>
      <c r="P83" s="130">
        <f t="shared" si="77"/>
        <v>0</v>
      </c>
      <c r="Q83" s="129">
        <v>0</v>
      </c>
      <c r="R83" s="129">
        <v>0</v>
      </c>
      <c r="S83" s="130">
        <f t="shared" si="78"/>
        <v>0</v>
      </c>
      <c r="T83" s="129">
        <f t="shared" si="79"/>
        <v>0</v>
      </c>
      <c r="U83" s="129">
        <f t="shared" si="79"/>
        <v>0</v>
      </c>
      <c r="V83" s="130">
        <f t="shared" si="80"/>
        <v>0</v>
      </c>
    </row>
    <row r="84" spans="1:22" ht="52.5" customHeight="1">
      <c r="A84" s="254"/>
      <c r="B84" s="259">
        <v>4</v>
      </c>
      <c r="C84" s="262" t="s">
        <v>76</v>
      </c>
      <c r="D84" s="262"/>
      <c r="E84" s="106">
        <f>SUM(E85:E90)</f>
        <v>0</v>
      </c>
      <c r="F84" s="106">
        <f t="shared" ref="F84:V84" si="81">SUM(F85:F90)</f>
        <v>0</v>
      </c>
      <c r="G84" s="106">
        <f t="shared" si="81"/>
        <v>0</v>
      </c>
      <c r="H84" s="106">
        <f t="shared" si="81"/>
        <v>0</v>
      </c>
      <c r="I84" s="106">
        <f t="shared" si="81"/>
        <v>0</v>
      </c>
      <c r="J84" s="106">
        <f t="shared" si="81"/>
        <v>0</v>
      </c>
      <c r="K84" s="106">
        <f t="shared" si="81"/>
        <v>0</v>
      </c>
      <c r="L84" s="106">
        <f t="shared" si="81"/>
        <v>0</v>
      </c>
      <c r="M84" s="106">
        <f t="shared" si="81"/>
        <v>0</v>
      </c>
      <c r="N84" s="106">
        <f t="shared" si="81"/>
        <v>0</v>
      </c>
      <c r="O84" s="106">
        <f t="shared" si="81"/>
        <v>0</v>
      </c>
      <c r="P84" s="106">
        <f t="shared" si="81"/>
        <v>0</v>
      </c>
      <c r="Q84" s="106">
        <f t="shared" si="81"/>
        <v>0</v>
      </c>
      <c r="R84" s="106">
        <f t="shared" si="81"/>
        <v>0</v>
      </c>
      <c r="S84" s="106">
        <f t="shared" si="81"/>
        <v>0</v>
      </c>
      <c r="T84" s="106">
        <f t="shared" si="81"/>
        <v>0</v>
      </c>
      <c r="U84" s="106">
        <f t="shared" si="81"/>
        <v>0</v>
      </c>
      <c r="V84" s="106">
        <f t="shared" si="81"/>
        <v>0</v>
      </c>
    </row>
    <row r="85" spans="1:22" ht="26.25">
      <c r="A85" s="254"/>
      <c r="B85" s="259"/>
      <c r="C85" s="107">
        <v>1000</v>
      </c>
      <c r="D85" s="108" t="s">
        <v>17</v>
      </c>
      <c r="E85" s="129">
        <v>0</v>
      </c>
      <c r="F85" s="129">
        <v>0</v>
      </c>
      <c r="G85" s="130">
        <f t="shared" ref="G85:G90" si="82">E85+F85</f>
        <v>0</v>
      </c>
      <c r="H85" s="129">
        <v>0</v>
      </c>
      <c r="I85" s="129">
        <v>0</v>
      </c>
      <c r="J85" s="130">
        <f t="shared" si="61"/>
        <v>0</v>
      </c>
      <c r="K85" s="129">
        <v>0</v>
      </c>
      <c r="L85" s="129">
        <v>0</v>
      </c>
      <c r="M85" s="130">
        <v>0</v>
      </c>
      <c r="N85" s="129">
        <v>0</v>
      </c>
      <c r="O85" s="129">
        <v>0</v>
      </c>
      <c r="P85" s="130">
        <f t="shared" ref="P85:P90" si="83">N85+O85</f>
        <v>0</v>
      </c>
      <c r="Q85" s="129">
        <v>0</v>
      </c>
      <c r="R85" s="129">
        <v>0</v>
      </c>
      <c r="S85" s="130">
        <f t="shared" ref="S85:S90" si="84">Q85+R85</f>
        <v>0</v>
      </c>
      <c r="T85" s="129">
        <f t="shared" ref="T85:U90" si="85">E85-H85-K85-N85-Q85</f>
        <v>0</v>
      </c>
      <c r="U85" s="129">
        <f t="shared" si="85"/>
        <v>0</v>
      </c>
      <c r="V85" s="130">
        <f t="shared" ref="V85:V90" si="86">T85+U85</f>
        <v>0</v>
      </c>
    </row>
    <row r="86" spans="1:22" ht="26.25">
      <c r="A86" s="254"/>
      <c r="B86" s="259"/>
      <c r="C86" s="107">
        <v>2000</v>
      </c>
      <c r="D86" s="108" t="s">
        <v>18</v>
      </c>
      <c r="E86" s="129">
        <v>0</v>
      </c>
      <c r="F86" s="129">
        <v>0</v>
      </c>
      <c r="G86" s="130">
        <f t="shared" si="82"/>
        <v>0</v>
      </c>
      <c r="H86" s="129">
        <v>0</v>
      </c>
      <c r="I86" s="129">
        <v>0</v>
      </c>
      <c r="J86" s="130">
        <f t="shared" si="61"/>
        <v>0</v>
      </c>
      <c r="K86" s="129">
        <v>0</v>
      </c>
      <c r="L86" s="129">
        <v>0</v>
      </c>
      <c r="M86" s="130">
        <v>0</v>
      </c>
      <c r="N86" s="129">
        <v>0</v>
      </c>
      <c r="O86" s="129">
        <v>0</v>
      </c>
      <c r="P86" s="130">
        <f t="shared" si="83"/>
        <v>0</v>
      </c>
      <c r="Q86" s="129">
        <v>0</v>
      </c>
      <c r="R86" s="129">
        <v>0</v>
      </c>
      <c r="S86" s="130">
        <f t="shared" si="84"/>
        <v>0</v>
      </c>
      <c r="T86" s="129">
        <f t="shared" si="85"/>
        <v>0</v>
      </c>
      <c r="U86" s="129">
        <f t="shared" si="85"/>
        <v>0</v>
      </c>
      <c r="V86" s="130">
        <f t="shared" si="86"/>
        <v>0</v>
      </c>
    </row>
    <row r="87" spans="1:22" ht="26.25">
      <c r="A87" s="254"/>
      <c r="B87" s="259"/>
      <c r="C87" s="107">
        <v>3000</v>
      </c>
      <c r="D87" s="108" t="s">
        <v>19</v>
      </c>
      <c r="E87" s="129">
        <v>0</v>
      </c>
      <c r="F87" s="129">
        <v>0</v>
      </c>
      <c r="G87" s="130">
        <f t="shared" si="82"/>
        <v>0</v>
      </c>
      <c r="H87" s="129">
        <v>0</v>
      </c>
      <c r="I87" s="129">
        <v>0</v>
      </c>
      <c r="J87" s="130">
        <f t="shared" si="61"/>
        <v>0</v>
      </c>
      <c r="K87" s="129">
        <v>0</v>
      </c>
      <c r="L87" s="129">
        <v>0</v>
      </c>
      <c r="M87" s="130">
        <v>0</v>
      </c>
      <c r="N87" s="129">
        <v>0</v>
      </c>
      <c r="O87" s="129">
        <v>0</v>
      </c>
      <c r="P87" s="130">
        <f t="shared" si="83"/>
        <v>0</v>
      </c>
      <c r="Q87" s="129">
        <v>0</v>
      </c>
      <c r="R87" s="129">
        <v>0</v>
      </c>
      <c r="S87" s="130">
        <f t="shared" si="84"/>
        <v>0</v>
      </c>
      <c r="T87" s="129">
        <f t="shared" si="85"/>
        <v>0</v>
      </c>
      <c r="U87" s="129">
        <f t="shared" si="85"/>
        <v>0</v>
      </c>
      <c r="V87" s="130">
        <f t="shared" si="86"/>
        <v>0</v>
      </c>
    </row>
    <row r="88" spans="1:22" ht="26.25">
      <c r="A88" s="254"/>
      <c r="B88" s="259"/>
      <c r="C88" s="107">
        <v>4000</v>
      </c>
      <c r="D88" s="108" t="s">
        <v>20</v>
      </c>
      <c r="E88" s="129">
        <v>0</v>
      </c>
      <c r="F88" s="129">
        <v>0</v>
      </c>
      <c r="G88" s="130">
        <f t="shared" si="82"/>
        <v>0</v>
      </c>
      <c r="H88" s="129">
        <v>0</v>
      </c>
      <c r="I88" s="129">
        <v>0</v>
      </c>
      <c r="J88" s="130">
        <f t="shared" si="61"/>
        <v>0</v>
      </c>
      <c r="K88" s="129">
        <v>0</v>
      </c>
      <c r="L88" s="129">
        <v>0</v>
      </c>
      <c r="M88" s="130">
        <v>0</v>
      </c>
      <c r="N88" s="129">
        <v>0</v>
      </c>
      <c r="O88" s="129">
        <v>0</v>
      </c>
      <c r="P88" s="130">
        <f t="shared" si="83"/>
        <v>0</v>
      </c>
      <c r="Q88" s="129">
        <v>0</v>
      </c>
      <c r="R88" s="129">
        <v>0</v>
      </c>
      <c r="S88" s="130">
        <f t="shared" si="84"/>
        <v>0</v>
      </c>
      <c r="T88" s="129">
        <f t="shared" si="85"/>
        <v>0</v>
      </c>
      <c r="U88" s="129">
        <f t="shared" si="85"/>
        <v>0</v>
      </c>
      <c r="V88" s="130">
        <f t="shared" si="86"/>
        <v>0</v>
      </c>
    </row>
    <row r="89" spans="1:22" ht="26.25">
      <c r="A89" s="254"/>
      <c r="B89" s="259"/>
      <c r="C89" s="107">
        <v>5000</v>
      </c>
      <c r="D89" s="108" t="s">
        <v>21</v>
      </c>
      <c r="E89" s="129">
        <v>0</v>
      </c>
      <c r="F89" s="129">
        <v>0</v>
      </c>
      <c r="G89" s="130">
        <f t="shared" si="82"/>
        <v>0</v>
      </c>
      <c r="H89" s="129">
        <v>0</v>
      </c>
      <c r="I89" s="129">
        <v>0</v>
      </c>
      <c r="J89" s="130">
        <f t="shared" si="61"/>
        <v>0</v>
      </c>
      <c r="K89" s="129">
        <v>0</v>
      </c>
      <c r="L89" s="129">
        <v>0</v>
      </c>
      <c r="M89" s="130">
        <v>0</v>
      </c>
      <c r="N89" s="129">
        <v>0</v>
      </c>
      <c r="O89" s="129">
        <v>0</v>
      </c>
      <c r="P89" s="130">
        <f t="shared" si="83"/>
        <v>0</v>
      </c>
      <c r="Q89" s="129">
        <v>0</v>
      </c>
      <c r="R89" s="129">
        <v>0</v>
      </c>
      <c r="S89" s="130">
        <f t="shared" si="84"/>
        <v>0</v>
      </c>
      <c r="T89" s="129">
        <f t="shared" si="85"/>
        <v>0</v>
      </c>
      <c r="U89" s="129">
        <f t="shared" si="85"/>
        <v>0</v>
      </c>
      <c r="V89" s="130">
        <f t="shared" si="86"/>
        <v>0</v>
      </c>
    </row>
    <row r="90" spans="1:22" ht="26.25">
      <c r="A90" s="254"/>
      <c r="B90" s="259"/>
      <c r="C90" s="107">
        <v>6000</v>
      </c>
      <c r="D90" s="108" t="s">
        <v>22</v>
      </c>
      <c r="E90" s="129">
        <v>0</v>
      </c>
      <c r="F90" s="129">
        <v>0</v>
      </c>
      <c r="G90" s="130">
        <f t="shared" si="82"/>
        <v>0</v>
      </c>
      <c r="H90" s="129">
        <v>0</v>
      </c>
      <c r="I90" s="129">
        <v>0</v>
      </c>
      <c r="J90" s="130">
        <f t="shared" si="61"/>
        <v>0</v>
      </c>
      <c r="K90" s="129">
        <v>0</v>
      </c>
      <c r="L90" s="129">
        <v>0</v>
      </c>
      <c r="M90" s="130">
        <v>0</v>
      </c>
      <c r="N90" s="129">
        <v>0</v>
      </c>
      <c r="O90" s="129">
        <v>0</v>
      </c>
      <c r="P90" s="130">
        <f t="shared" si="83"/>
        <v>0</v>
      </c>
      <c r="Q90" s="129">
        <v>0</v>
      </c>
      <c r="R90" s="129">
        <v>0</v>
      </c>
      <c r="S90" s="130">
        <f t="shared" si="84"/>
        <v>0</v>
      </c>
      <c r="T90" s="129">
        <f t="shared" si="85"/>
        <v>0</v>
      </c>
      <c r="U90" s="129">
        <f t="shared" si="85"/>
        <v>0</v>
      </c>
      <c r="V90" s="130">
        <f t="shared" si="86"/>
        <v>0</v>
      </c>
    </row>
    <row r="91" spans="1:22" ht="52.5" customHeight="1">
      <c r="A91" s="254"/>
      <c r="B91" s="259">
        <v>5</v>
      </c>
      <c r="C91" s="261" t="s">
        <v>77</v>
      </c>
      <c r="D91" s="261"/>
      <c r="E91" s="106">
        <f>SUM(E92:E97)</f>
        <v>0</v>
      </c>
      <c r="F91" s="106">
        <f t="shared" ref="F91:V91" si="87">SUM(F92:F97)</f>
        <v>0</v>
      </c>
      <c r="G91" s="106">
        <f t="shared" si="87"/>
        <v>0</v>
      </c>
      <c r="H91" s="106">
        <f t="shared" si="87"/>
        <v>0</v>
      </c>
      <c r="I91" s="106">
        <f t="shared" si="87"/>
        <v>0</v>
      </c>
      <c r="J91" s="106">
        <f t="shared" si="87"/>
        <v>0</v>
      </c>
      <c r="K91" s="106">
        <f t="shared" si="87"/>
        <v>0</v>
      </c>
      <c r="L91" s="106">
        <f t="shared" si="87"/>
        <v>0</v>
      </c>
      <c r="M91" s="106">
        <f t="shared" si="87"/>
        <v>0</v>
      </c>
      <c r="N91" s="106">
        <f t="shared" si="87"/>
        <v>0</v>
      </c>
      <c r="O91" s="106">
        <f t="shared" si="87"/>
        <v>0</v>
      </c>
      <c r="P91" s="106">
        <f t="shared" si="87"/>
        <v>0</v>
      </c>
      <c r="Q91" s="106">
        <f t="shared" si="87"/>
        <v>0</v>
      </c>
      <c r="R91" s="106">
        <f t="shared" si="87"/>
        <v>0</v>
      </c>
      <c r="S91" s="106">
        <f t="shared" si="87"/>
        <v>0</v>
      </c>
      <c r="T91" s="106">
        <f t="shared" si="87"/>
        <v>0</v>
      </c>
      <c r="U91" s="106">
        <f t="shared" si="87"/>
        <v>0</v>
      </c>
      <c r="V91" s="106">
        <f t="shared" si="87"/>
        <v>0</v>
      </c>
    </row>
    <row r="92" spans="1:22" ht="26.25">
      <c r="A92" s="254"/>
      <c r="B92" s="259"/>
      <c r="C92" s="107">
        <v>1000</v>
      </c>
      <c r="D92" s="108" t="s">
        <v>17</v>
      </c>
      <c r="E92" s="129">
        <v>0</v>
      </c>
      <c r="F92" s="129">
        <v>0</v>
      </c>
      <c r="G92" s="130">
        <f t="shared" ref="G92:G97" si="88">E92+F92</f>
        <v>0</v>
      </c>
      <c r="H92" s="129">
        <v>0</v>
      </c>
      <c r="I92" s="129">
        <v>0</v>
      </c>
      <c r="J92" s="130">
        <f t="shared" si="61"/>
        <v>0</v>
      </c>
      <c r="K92" s="129">
        <v>0</v>
      </c>
      <c r="L92" s="129">
        <v>0</v>
      </c>
      <c r="M92" s="130">
        <f t="shared" ref="M92:M97" si="89">K92+L92</f>
        <v>0</v>
      </c>
      <c r="N92" s="129">
        <v>0</v>
      </c>
      <c r="O92" s="129">
        <v>0</v>
      </c>
      <c r="P92" s="130">
        <f t="shared" ref="P92:P97" si="90">N92+O92</f>
        <v>0</v>
      </c>
      <c r="Q92" s="129">
        <v>0</v>
      </c>
      <c r="R92" s="129">
        <v>0</v>
      </c>
      <c r="S92" s="130">
        <f t="shared" ref="S92:S97" si="91">Q92+R92</f>
        <v>0</v>
      </c>
      <c r="T92" s="129">
        <f t="shared" ref="T92:U97" si="92">E92-H92-K92-N92-Q92</f>
        <v>0</v>
      </c>
      <c r="U92" s="129">
        <f t="shared" si="92"/>
        <v>0</v>
      </c>
      <c r="V92" s="130">
        <f t="shared" ref="V92:V97" si="93">T92+U92</f>
        <v>0</v>
      </c>
    </row>
    <row r="93" spans="1:22" ht="26.25">
      <c r="A93" s="254"/>
      <c r="B93" s="259"/>
      <c r="C93" s="107">
        <v>2000</v>
      </c>
      <c r="D93" s="108" t="s">
        <v>18</v>
      </c>
      <c r="E93" s="129">
        <v>0</v>
      </c>
      <c r="F93" s="129">
        <v>0</v>
      </c>
      <c r="G93" s="130">
        <f t="shared" si="88"/>
        <v>0</v>
      </c>
      <c r="H93" s="129">
        <v>0</v>
      </c>
      <c r="I93" s="129">
        <v>0</v>
      </c>
      <c r="J93" s="130">
        <f t="shared" si="61"/>
        <v>0</v>
      </c>
      <c r="K93" s="129">
        <v>0</v>
      </c>
      <c r="L93" s="129">
        <v>0</v>
      </c>
      <c r="M93" s="130">
        <f t="shared" si="89"/>
        <v>0</v>
      </c>
      <c r="N93" s="129">
        <v>0</v>
      </c>
      <c r="O93" s="129">
        <v>0</v>
      </c>
      <c r="P93" s="130">
        <f t="shared" si="90"/>
        <v>0</v>
      </c>
      <c r="Q93" s="129">
        <v>0</v>
      </c>
      <c r="R93" s="129">
        <v>0</v>
      </c>
      <c r="S93" s="130">
        <f t="shared" si="91"/>
        <v>0</v>
      </c>
      <c r="T93" s="129">
        <f t="shared" si="92"/>
        <v>0</v>
      </c>
      <c r="U93" s="129">
        <f t="shared" si="92"/>
        <v>0</v>
      </c>
      <c r="V93" s="130">
        <f t="shared" si="93"/>
        <v>0</v>
      </c>
    </row>
    <row r="94" spans="1:22" ht="26.25">
      <c r="A94" s="254"/>
      <c r="B94" s="259"/>
      <c r="C94" s="107">
        <v>3000</v>
      </c>
      <c r="D94" s="108" t="s">
        <v>19</v>
      </c>
      <c r="E94" s="129">
        <v>0</v>
      </c>
      <c r="F94" s="129">
        <v>0</v>
      </c>
      <c r="G94" s="130">
        <f t="shared" si="88"/>
        <v>0</v>
      </c>
      <c r="H94" s="129">
        <v>0</v>
      </c>
      <c r="I94" s="129">
        <v>0</v>
      </c>
      <c r="J94" s="130">
        <f t="shared" si="61"/>
        <v>0</v>
      </c>
      <c r="K94" s="129">
        <v>0</v>
      </c>
      <c r="L94" s="129">
        <v>0</v>
      </c>
      <c r="M94" s="130">
        <f t="shared" si="89"/>
        <v>0</v>
      </c>
      <c r="N94" s="129">
        <v>0</v>
      </c>
      <c r="O94" s="129">
        <v>0</v>
      </c>
      <c r="P94" s="130">
        <f t="shared" si="90"/>
        <v>0</v>
      </c>
      <c r="Q94" s="129">
        <v>0</v>
      </c>
      <c r="R94" s="129">
        <v>0</v>
      </c>
      <c r="S94" s="130">
        <f t="shared" si="91"/>
        <v>0</v>
      </c>
      <c r="T94" s="129">
        <f t="shared" si="92"/>
        <v>0</v>
      </c>
      <c r="U94" s="129">
        <f t="shared" si="92"/>
        <v>0</v>
      </c>
      <c r="V94" s="130">
        <f t="shared" si="93"/>
        <v>0</v>
      </c>
    </row>
    <row r="95" spans="1:22" ht="26.25">
      <c r="A95" s="254"/>
      <c r="B95" s="259"/>
      <c r="C95" s="107">
        <v>4000</v>
      </c>
      <c r="D95" s="108" t="s">
        <v>20</v>
      </c>
      <c r="E95" s="129">
        <v>0</v>
      </c>
      <c r="F95" s="129">
        <v>0</v>
      </c>
      <c r="G95" s="130">
        <f t="shared" si="88"/>
        <v>0</v>
      </c>
      <c r="H95" s="129">
        <v>0</v>
      </c>
      <c r="I95" s="129">
        <v>0</v>
      </c>
      <c r="J95" s="130">
        <f t="shared" si="61"/>
        <v>0</v>
      </c>
      <c r="K95" s="129">
        <v>0</v>
      </c>
      <c r="L95" s="129">
        <v>0</v>
      </c>
      <c r="M95" s="130">
        <f t="shared" si="89"/>
        <v>0</v>
      </c>
      <c r="N95" s="129">
        <v>0</v>
      </c>
      <c r="O95" s="129">
        <v>0</v>
      </c>
      <c r="P95" s="130">
        <f t="shared" si="90"/>
        <v>0</v>
      </c>
      <c r="Q95" s="129">
        <v>0</v>
      </c>
      <c r="R95" s="129">
        <v>0</v>
      </c>
      <c r="S95" s="130">
        <f t="shared" si="91"/>
        <v>0</v>
      </c>
      <c r="T95" s="129">
        <f t="shared" si="92"/>
        <v>0</v>
      </c>
      <c r="U95" s="129">
        <f t="shared" si="92"/>
        <v>0</v>
      </c>
      <c r="V95" s="130">
        <f t="shared" si="93"/>
        <v>0</v>
      </c>
    </row>
    <row r="96" spans="1:22" ht="26.25">
      <c r="A96" s="254"/>
      <c r="B96" s="259"/>
      <c r="C96" s="107">
        <v>5000</v>
      </c>
      <c r="D96" s="108" t="s">
        <v>21</v>
      </c>
      <c r="E96" s="129">
        <v>0</v>
      </c>
      <c r="F96" s="129">
        <v>0</v>
      </c>
      <c r="G96" s="130">
        <f t="shared" si="88"/>
        <v>0</v>
      </c>
      <c r="H96" s="129">
        <v>0</v>
      </c>
      <c r="I96" s="129">
        <v>0</v>
      </c>
      <c r="J96" s="130">
        <f t="shared" si="61"/>
        <v>0</v>
      </c>
      <c r="K96" s="129">
        <v>0</v>
      </c>
      <c r="L96" s="129">
        <v>0</v>
      </c>
      <c r="M96" s="130">
        <f t="shared" si="89"/>
        <v>0</v>
      </c>
      <c r="N96" s="129">
        <v>0</v>
      </c>
      <c r="O96" s="129">
        <v>0</v>
      </c>
      <c r="P96" s="130">
        <f t="shared" si="90"/>
        <v>0</v>
      </c>
      <c r="Q96" s="129">
        <v>0</v>
      </c>
      <c r="R96" s="129">
        <v>0</v>
      </c>
      <c r="S96" s="130">
        <f t="shared" si="91"/>
        <v>0</v>
      </c>
      <c r="T96" s="129">
        <f t="shared" si="92"/>
        <v>0</v>
      </c>
      <c r="U96" s="129">
        <f t="shared" si="92"/>
        <v>0</v>
      </c>
      <c r="V96" s="130">
        <f t="shared" si="93"/>
        <v>0</v>
      </c>
    </row>
    <row r="97" spans="1:22" ht="27" thickBot="1">
      <c r="A97" s="255"/>
      <c r="B97" s="260"/>
      <c r="C97" s="109">
        <v>6000</v>
      </c>
      <c r="D97" s="110" t="s">
        <v>22</v>
      </c>
      <c r="E97" s="112">
        <v>0</v>
      </c>
      <c r="F97" s="112">
        <v>0</v>
      </c>
      <c r="G97" s="111">
        <f t="shared" si="88"/>
        <v>0</v>
      </c>
      <c r="H97" s="112">
        <v>0</v>
      </c>
      <c r="I97" s="112">
        <v>0</v>
      </c>
      <c r="J97" s="111">
        <f t="shared" si="61"/>
        <v>0</v>
      </c>
      <c r="K97" s="112">
        <v>0</v>
      </c>
      <c r="L97" s="112">
        <v>0</v>
      </c>
      <c r="M97" s="111">
        <f t="shared" si="89"/>
        <v>0</v>
      </c>
      <c r="N97" s="112">
        <v>0</v>
      </c>
      <c r="O97" s="112">
        <v>0</v>
      </c>
      <c r="P97" s="111">
        <f t="shared" si="90"/>
        <v>0</v>
      </c>
      <c r="Q97" s="112">
        <v>0</v>
      </c>
      <c r="R97" s="112">
        <v>0</v>
      </c>
      <c r="S97" s="111">
        <f t="shared" si="91"/>
        <v>0</v>
      </c>
      <c r="T97" s="112">
        <f t="shared" si="92"/>
        <v>0</v>
      </c>
      <c r="U97" s="112">
        <f t="shared" si="92"/>
        <v>0</v>
      </c>
      <c r="V97" s="111">
        <f t="shared" si="93"/>
        <v>0</v>
      </c>
    </row>
    <row r="98" spans="1:22" ht="52.5" customHeight="1">
      <c r="A98" s="257">
        <v>5</v>
      </c>
      <c r="B98" s="250" t="s">
        <v>60</v>
      </c>
      <c r="C98" s="250"/>
      <c r="D98" s="250"/>
      <c r="E98" s="105">
        <f>E99+E106+E113</f>
        <v>23493874</v>
      </c>
      <c r="F98" s="105">
        <f t="shared" ref="F98:V98" si="94">F99+F106+F113</f>
        <v>15111120</v>
      </c>
      <c r="G98" s="105">
        <f t="shared" si="94"/>
        <v>38604994</v>
      </c>
      <c r="H98" s="105">
        <f t="shared" si="94"/>
        <v>22576029.559999999</v>
      </c>
      <c r="I98" s="105">
        <f t="shared" si="94"/>
        <v>14627530.02</v>
      </c>
      <c r="J98" s="105">
        <f t="shared" si="94"/>
        <v>37203559.579999998</v>
      </c>
      <c r="K98" s="105">
        <f t="shared" si="94"/>
        <v>0</v>
      </c>
      <c r="L98" s="105">
        <f t="shared" si="94"/>
        <v>0</v>
      </c>
      <c r="M98" s="105">
        <f t="shared" si="94"/>
        <v>0</v>
      </c>
      <c r="N98" s="105">
        <f t="shared" si="94"/>
        <v>0</v>
      </c>
      <c r="O98" s="105">
        <f t="shared" si="94"/>
        <v>0</v>
      </c>
      <c r="P98" s="105">
        <f t="shared" si="94"/>
        <v>0</v>
      </c>
      <c r="Q98" s="105">
        <f t="shared" si="94"/>
        <v>0</v>
      </c>
      <c r="R98" s="105">
        <f t="shared" si="94"/>
        <v>0</v>
      </c>
      <c r="S98" s="105">
        <f t="shared" si="94"/>
        <v>0</v>
      </c>
      <c r="T98" s="105">
        <f t="shared" si="94"/>
        <v>917844.44000000018</v>
      </c>
      <c r="U98" s="105">
        <f t="shared" si="94"/>
        <v>483589.98000000045</v>
      </c>
      <c r="V98" s="105">
        <f t="shared" si="94"/>
        <v>1401434.4200000006</v>
      </c>
    </row>
    <row r="99" spans="1:22" ht="52.5" customHeight="1">
      <c r="A99" s="254"/>
      <c r="B99" s="259">
        <v>1</v>
      </c>
      <c r="C99" s="262" t="s">
        <v>78</v>
      </c>
      <c r="D99" s="262"/>
      <c r="E99" s="106">
        <f>SUM(E100:E105)</f>
        <v>21963955</v>
      </c>
      <c r="F99" s="106">
        <f t="shared" ref="F99:V99" si="95">SUM(F100:F105)</f>
        <v>15111120</v>
      </c>
      <c r="G99" s="106">
        <f t="shared" si="95"/>
        <v>37075075</v>
      </c>
      <c r="H99" s="106">
        <f t="shared" si="95"/>
        <v>21501152.09</v>
      </c>
      <c r="I99" s="106">
        <f t="shared" si="95"/>
        <v>14627530.02</v>
      </c>
      <c r="J99" s="106">
        <f t="shared" si="95"/>
        <v>36128682.109999999</v>
      </c>
      <c r="K99" s="106">
        <f t="shared" si="95"/>
        <v>0</v>
      </c>
      <c r="L99" s="106">
        <f t="shared" si="95"/>
        <v>0</v>
      </c>
      <c r="M99" s="106">
        <f t="shared" si="95"/>
        <v>0</v>
      </c>
      <c r="N99" s="106">
        <f t="shared" si="95"/>
        <v>0</v>
      </c>
      <c r="O99" s="106">
        <f t="shared" si="95"/>
        <v>0</v>
      </c>
      <c r="P99" s="106">
        <f t="shared" si="95"/>
        <v>0</v>
      </c>
      <c r="Q99" s="106">
        <f t="shared" si="95"/>
        <v>0</v>
      </c>
      <c r="R99" s="106">
        <f t="shared" si="95"/>
        <v>0</v>
      </c>
      <c r="S99" s="106">
        <f t="shared" si="95"/>
        <v>0</v>
      </c>
      <c r="T99" s="106">
        <f t="shared" si="95"/>
        <v>462802.91000000015</v>
      </c>
      <c r="U99" s="106">
        <f t="shared" si="95"/>
        <v>483589.98000000045</v>
      </c>
      <c r="V99" s="106">
        <f t="shared" si="95"/>
        <v>946392.8900000006</v>
      </c>
    </row>
    <row r="100" spans="1:22" ht="26.25">
      <c r="A100" s="254"/>
      <c r="B100" s="259"/>
      <c r="C100" s="107">
        <v>1000</v>
      </c>
      <c r="D100" s="108" t="s">
        <v>17</v>
      </c>
      <c r="E100" s="129">
        <v>0</v>
      </c>
      <c r="F100" s="129">
        <v>0</v>
      </c>
      <c r="G100" s="130">
        <f t="shared" ref="G100:G105" si="96">E100+F100</f>
        <v>0</v>
      </c>
      <c r="H100" s="129">
        <v>0</v>
      </c>
      <c r="I100" s="129">
        <v>0</v>
      </c>
      <c r="J100" s="130">
        <f t="shared" ref="J100:J105" si="97">H100+I100</f>
        <v>0</v>
      </c>
      <c r="K100" s="129">
        <v>0</v>
      </c>
      <c r="L100" s="129">
        <v>0</v>
      </c>
      <c r="M100" s="130">
        <f t="shared" ref="M100:M105" si="98">K100+L100</f>
        <v>0</v>
      </c>
      <c r="N100" s="129">
        <v>0</v>
      </c>
      <c r="O100" s="129">
        <v>0</v>
      </c>
      <c r="P100" s="130">
        <f t="shared" ref="P100:P105" si="99">N100+O100</f>
        <v>0</v>
      </c>
      <c r="Q100" s="129">
        <v>0</v>
      </c>
      <c r="R100" s="129">
        <v>0</v>
      </c>
      <c r="S100" s="130">
        <f t="shared" ref="S100:S105" si="100">Q100+R100</f>
        <v>0</v>
      </c>
      <c r="T100" s="129">
        <f t="shared" ref="T100:U105" si="101">E100-H100-K100-N100-Q100</f>
        <v>0</v>
      </c>
      <c r="U100" s="129">
        <f t="shared" si="101"/>
        <v>0</v>
      </c>
      <c r="V100" s="130">
        <f t="shared" ref="V100:V105" si="102">T100+U100</f>
        <v>0</v>
      </c>
    </row>
    <row r="101" spans="1:22" ht="26.25">
      <c r="A101" s="254"/>
      <c r="B101" s="259"/>
      <c r="C101" s="107">
        <v>2000</v>
      </c>
      <c r="D101" s="108" t="s">
        <v>18</v>
      </c>
      <c r="E101" s="129">
        <v>0</v>
      </c>
      <c r="F101" s="129">
        <v>0</v>
      </c>
      <c r="G101" s="130">
        <f t="shared" si="96"/>
        <v>0</v>
      </c>
      <c r="H101" s="129">
        <v>0</v>
      </c>
      <c r="I101" s="129">
        <v>0</v>
      </c>
      <c r="J101" s="130">
        <f t="shared" si="97"/>
        <v>0</v>
      </c>
      <c r="K101" s="129">
        <v>0</v>
      </c>
      <c r="L101" s="129">
        <v>0</v>
      </c>
      <c r="M101" s="130">
        <f t="shared" si="98"/>
        <v>0</v>
      </c>
      <c r="N101" s="129">
        <v>0</v>
      </c>
      <c r="O101" s="129">
        <v>0</v>
      </c>
      <c r="P101" s="130">
        <f t="shared" si="99"/>
        <v>0</v>
      </c>
      <c r="Q101" s="129">
        <v>0</v>
      </c>
      <c r="R101" s="129">
        <v>0</v>
      </c>
      <c r="S101" s="130">
        <f t="shared" si="100"/>
        <v>0</v>
      </c>
      <c r="T101" s="129">
        <f t="shared" si="101"/>
        <v>0</v>
      </c>
      <c r="U101" s="129">
        <f t="shared" si="101"/>
        <v>0</v>
      </c>
      <c r="V101" s="130">
        <f t="shared" si="102"/>
        <v>0</v>
      </c>
    </row>
    <row r="102" spans="1:22" ht="26.25">
      <c r="A102" s="254"/>
      <c r="B102" s="259"/>
      <c r="C102" s="107">
        <v>3000</v>
      </c>
      <c r="D102" s="108" t="s">
        <v>19</v>
      </c>
      <c r="E102" s="129">
        <v>0</v>
      </c>
      <c r="F102" s="129">
        <v>8000000</v>
      </c>
      <c r="G102" s="130">
        <f t="shared" si="96"/>
        <v>8000000</v>
      </c>
      <c r="H102" s="129">
        <v>0</v>
      </c>
      <c r="I102" s="129">
        <v>7974597.0099999998</v>
      </c>
      <c r="J102" s="130">
        <f t="shared" si="97"/>
        <v>7974597.0099999998</v>
      </c>
      <c r="K102" s="129">
        <v>0</v>
      </c>
      <c r="L102" s="129">
        <v>0</v>
      </c>
      <c r="M102" s="130">
        <f t="shared" si="98"/>
        <v>0</v>
      </c>
      <c r="N102" s="129">
        <v>0</v>
      </c>
      <c r="O102" s="129">
        <v>0</v>
      </c>
      <c r="P102" s="130">
        <f t="shared" si="99"/>
        <v>0</v>
      </c>
      <c r="Q102" s="129">
        <v>0</v>
      </c>
      <c r="R102" s="129">
        <v>0</v>
      </c>
      <c r="S102" s="130">
        <f t="shared" si="100"/>
        <v>0</v>
      </c>
      <c r="T102" s="129">
        <f t="shared" si="101"/>
        <v>0</v>
      </c>
      <c r="U102" s="129">
        <f t="shared" si="101"/>
        <v>25402.990000000224</v>
      </c>
      <c r="V102" s="130">
        <f t="shared" si="102"/>
        <v>25402.990000000224</v>
      </c>
    </row>
    <row r="103" spans="1:22" ht="26.25">
      <c r="A103" s="254"/>
      <c r="B103" s="259"/>
      <c r="C103" s="107">
        <v>4000</v>
      </c>
      <c r="D103" s="108" t="s">
        <v>20</v>
      </c>
      <c r="E103" s="129">
        <v>0</v>
      </c>
      <c r="F103" s="129">
        <v>0</v>
      </c>
      <c r="G103" s="130">
        <f t="shared" si="96"/>
        <v>0</v>
      </c>
      <c r="H103" s="129">
        <v>0</v>
      </c>
      <c r="I103" s="129">
        <v>0</v>
      </c>
      <c r="J103" s="130">
        <f t="shared" si="97"/>
        <v>0</v>
      </c>
      <c r="K103" s="129">
        <v>0</v>
      </c>
      <c r="L103" s="129">
        <v>0</v>
      </c>
      <c r="M103" s="130">
        <f t="shared" si="98"/>
        <v>0</v>
      </c>
      <c r="N103" s="129">
        <v>0</v>
      </c>
      <c r="O103" s="129">
        <v>0</v>
      </c>
      <c r="P103" s="130">
        <f t="shared" si="99"/>
        <v>0</v>
      </c>
      <c r="Q103" s="129">
        <v>0</v>
      </c>
      <c r="R103" s="129">
        <v>0</v>
      </c>
      <c r="S103" s="130">
        <f t="shared" si="100"/>
        <v>0</v>
      </c>
      <c r="T103" s="129">
        <f t="shared" si="101"/>
        <v>0</v>
      </c>
      <c r="U103" s="129">
        <f t="shared" si="101"/>
        <v>0</v>
      </c>
      <c r="V103" s="130">
        <f t="shared" si="102"/>
        <v>0</v>
      </c>
    </row>
    <row r="104" spans="1:22" ht="26.25">
      <c r="A104" s="254"/>
      <c r="B104" s="259"/>
      <c r="C104" s="107">
        <v>5000</v>
      </c>
      <c r="D104" s="108" t="s">
        <v>21</v>
      </c>
      <c r="E104" s="129">
        <v>671500</v>
      </c>
      <c r="F104" s="129">
        <v>0</v>
      </c>
      <c r="G104" s="130">
        <f t="shared" si="96"/>
        <v>671500</v>
      </c>
      <c r="H104" s="129">
        <v>414346</v>
      </c>
      <c r="I104" s="129">
        <v>0</v>
      </c>
      <c r="J104" s="130">
        <f t="shared" si="97"/>
        <v>414346</v>
      </c>
      <c r="K104" s="129">
        <v>0</v>
      </c>
      <c r="L104" s="129">
        <v>0</v>
      </c>
      <c r="M104" s="130">
        <f t="shared" si="98"/>
        <v>0</v>
      </c>
      <c r="N104" s="129">
        <v>0</v>
      </c>
      <c r="O104" s="129">
        <v>0</v>
      </c>
      <c r="P104" s="130">
        <f t="shared" si="99"/>
        <v>0</v>
      </c>
      <c r="Q104" s="129">
        <v>0</v>
      </c>
      <c r="R104" s="129">
        <v>0</v>
      </c>
      <c r="S104" s="130">
        <f t="shared" si="100"/>
        <v>0</v>
      </c>
      <c r="T104" s="129">
        <f t="shared" si="101"/>
        <v>257154</v>
      </c>
      <c r="U104" s="129">
        <f t="shared" si="101"/>
        <v>0</v>
      </c>
      <c r="V104" s="130">
        <f t="shared" si="102"/>
        <v>257154</v>
      </c>
    </row>
    <row r="105" spans="1:22" ht="26.25">
      <c r="A105" s="254"/>
      <c r="B105" s="259"/>
      <c r="C105" s="107">
        <v>6000</v>
      </c>
      <c r="D105" s="108" t="s">
        <v>22</v>
      </c>
      <c r="E105" s="129">
        <v>21292455</v>
      </c>
      <c r="F105" s="129">
        <v>7111120</v>
      </c>
      <c r="G105" s="130">
        <f t="shared" si="96"/>
        <v>28403575</v>
      </c>
      <c r="H105" s="129">
        <v>21086806.09</v>
      </c>
      <c r="I105" s="129">
        <v>6652933.0099999998</v>
      </c>
      <c r="J105" s="130">
        <f t="shared" si="97"/>
        <v>27739739.100000001</v>
      </c>
      <c r="K105" s="129">
        <v>0</v>
      </c>
      <c r="L105" s="129">
        <v>0</v>
      </c>
      <c r="M105" s="130">
        <f t="shared" si="98"/>
        <v>0</v>
      </c>
      <c r="N105" s="129">
        <v>0</v>
      </c>
      <c r="O105" s="129">
        <v>0</v>
      </c>
      <c r="P105" s="130">
        <f t="shared" si="99"/>
        <v>0</v>
      </c>
      <c r="Q105" s="129">
        <v>0</v>
      </c>
      <c r="R105" s="129">
        <v>0</v>
      </c>
      <c r="S105" s="130">
        <f t="shared" si="100"/>
        <v>0</v>
      </c>
      <c r="T105" s="129">
        <f t="shared" si="101"/>
        <v>205648.91000000015</v>
      </c>
      <c r="U105" s="129">
        <f t="shared" si="101"/>
        <v>458186.99000000022</v>
      </c>
      <c r="V105" s="130">
        <f t="shared" si="102"/>
        <v>663835.90000000037</v>
      </c>
    </row>
    <row r="106" spans="1:22" ht="52.5" customHeight="1">
      <c r="A106" s="254"/>
      <c r="B106" s="259">
        <v>2</v>
      </c>
      <c r="C106" s="262" t="s">
        <v>79</v>
      </c>
      <c r="D106" s="262"/>
      <c r="E106" s="106">
        <f>SUM(E107:E112)</f>
        <v>1529919</v>
      </c>
      <c r="F106" s="106">
        <f t="shared" ref="F106:V106" si="103">SUM(F107:F112)</f>
        <v>0</v>
      </c>
      <c r="G106" s="106">
        <f t="shared" si="103"/>
        <v>1529919</v>
      </c>
      <c r="H106" s="106">
        <f t="shared" si="103"/>
        <v>1074877.47</v>
      </c>
      <c r="I106" s="106">
        <f t="shared" si="103"/>
        <v>0</v>
      </c>
      <c r="J106" s="106">
        <f t="shared" si="103"/>
        <v>1074877.47</v>
      </c>
      <c r="K106" s="106">
        <f t="shared" si="103"/>
        <v>0</v>
      </c>
      <c r="L106" s="106">
        <f t="shared" si="103"/>
        <v>0</v>
      </c>
      <c r="M106" s="106">
        <f t="shared" si="103"/>
        <v>0</v>
      </c>
      <c r="N106" s="106">
        <f t="shared" si="103"/>
        <v>0</v>
      </c>
      <c r="O106" s="106">
        <f t="shared" si="103"/>
        <v>0</v>
      </c>
      <c r="P106" s="106">
        <f t="shared" si="103"/>
        <v>0</v>
      </c>
      <c r="Q106" s="106">
        <f t="shared" si="103"/>
        <v>0</v>
      </c>
      <c r="R106" s="106">
        <f t="shared" si="103"/>
        <v>0</v>
      </c>
      <c r="S106" s="106">
        <f t="shared" si="103"/>
        <v>0</v>
      </c>
      <c r="T106" s="106">
        <f t="shared" si="103"/>
        <v>455041.53</v>
      </c>
      <c r="U106" s="106">
        <f t="shared" si="103"/>
        <v>0</v>
      </c>
      <c r="V106" s="106">
        <f t="shared" si="103"/>
        <v>455041.53</v>
      </c>
    </row>
    <row r="107" spans="1:22" ht="26.25">
      <c r="A107" s="254"/>
      <c r="B107" s="259"/>
      <c r="C107" s="107">
        <v>1000</v>
      </c>
      <c r="D107" s="108" t="s">
        <v>17</v>
      </c>
      <c r="E107" s="129">
        <v>0</v>
      </c>
      <c r="F107" s="129">
        <v>0</v>
      </c>
      <c r="G107" s="130">
        <f t="shared" ref="G107:G112" si="104">E107+F107</f>
        <v>0</v>
      </c>
      <c r="H107" s="129">
        <v>0</v>
      </c>
      <c r="I107" s="129">
        <v>0</v>
      </c>
      <c r="J107" s="130">
        <f t="shared" ref="J107:J112" si="105">H107+I107</f>
        <v>0</v>
      </c>
      <c r="K107" s="129">
        <v>0</v>
      </c>
      <c r="L107" s="129">
        <v>0</v>
      </c>
      <c r="M107" s="130">
        <f t="shared" ref="M107:M112" si="106">K107+L107</f>
        <v>0</v>
      </c>
      <c r="N107" s="129">
        <v>0</v>
      </c>
      <c r="O107" s="129">
        <v>0</v>
      </c>
      <c r="P107" s="130">
        <f t="shared" ref="P107:P112" si="107">N107+O107</f>
        <v>0</v>
      </c>
      <c r="Q107" s="129">
        <v>0</v>
      </c>
      <c r="R107" s="129">
        <v>0</v>
      </c>
      <c r="S107" s="130">
        <f t="shared" ref="S107:S112" si="108">Q107+R107</f>
        <v>0</v>
      </c>
      <c r="T107" s="129">
        <f t="shared" ref="T107:U112" si="109">E107-H107-K107-N107-Q107</f>
        <v>0</v>
      </c>
      <c r="U107" s="129">
        <f t="shared" si="109"/>
        <v>0</v>
      </c>
      <c r="V107" s="130">
        <f t="shared" ref="V107:V112" si="110">T107+U107</f>
        <v>0</v>
      </c>
    </row>
    <row r="108" spans="1:22" ht="26.25">
      <c r="A108" s="254"/>
      <c r="B108" s="259"/>
      <c r="C108" s="107">
        <v>2000</v>
      </c>
      <c r="D108" s="108" t="s">
        <v>18</v>
      </c>
      <c r="E108" s="129">
        <v>0</v>
      </c>
      <c r="F108" s="129">
        <v>0</v>
      </c>
      <c r="G108" s="130">
        <f t="shared" si="104"/>
        <v>0</v>
      </c>
      <c r="H108" s="129">
        <v>0</v>
      </c>
      <c r="I108" s="129">
        <v>0</v>
      </c>
      <c r="J108" s="130">
        <f t="shared" si="105"/>
        <v>0</v>
      </c>
      <c r="K108" s="129">
        <v>0</v>
      </c>
      <c r="L108" s="129">
        <v>0</v>
      </c>
      <c r="M108" s="130">
        <f t="shared" si="106"/>
        <v>0</v>
      </c>
      <c r="N108" s="129">
        <v>0</v>
      </c>
      <c r="O108" s="129">
        <v>0</v>
      </c>
      <c r="P108" s="130">
        <f t="shared" si="107"/>
        <v>0</v>
      </c>
      <c r="Q108" s="129">
        <v>0</v>
      </c>
      <c r="R108" s="129">
        <v>0</v>
      </c>
      <c r="S108" s="130">
        <f t="shared" si="108"/>
        <v>0</v>
      </c>
      <c r="T108" s="129">
        <f t="shared" si="109"/>
        <v>0</v>
      </c>
      <c r="U108" s="129">
        <f t="shared" si="109"/>
        <v>0</v>
      </c>
      <c r="V108" s="130">
        <f t="shared" si="110"/>
        <v>0</v>
      </c>
    </row>
    <row r="109" spans="1:22" ht="26.25">
      <c r="A109" s="254"/>
      <c r="B109" s="259"/>
      <c r="C109" s="107">
        <v>3000</v>
      </c>
      <c r="D109" s="108" t="s">
        <v>19</v>
      </c>
      <c r="E109" s="129">
        <v>0</v>
      </c>
      <c r="F109" s="129">
        <v>0</v>
      </c>
      <c r="G109" s="130">
        <f t="shared" si="104"/>
        <v>0</v>
      </c>
      <c r="H109" s="129">
        <v>0</v>
      </c>
      <c r="I109" s="129">
        <v>0</v>
      </c>
      <c r="J109" s="130">
        <f t="shared" si="105"/>
        <v>0</v>
      </c>
      <c r="K109" s="129">
        <v>0</v>
      </c>
      <c r="L109" s="129">
        <v>0</v>
      </c>
      <c r="M109" s="130">
        <f t="shared" si="106"/>
        <v>0</v>
      </c>
      <c r="N109" s="129">
        <v>0</v>
      </c>
      <c r="O109" s="129">
        <v>0</v>
      </c>
      <c r="P109" s="130">
        <f t="shared" si="107"/>
        <v>0</v>
      </c>
      <c r="Q109" s="129">
        <v>0</v>
      </c>
      <c r="R109" s="129">
        <v>0</v>
      </c>
      <c r="S109" s="130">
        <f t="shared" si="108"/>
        <v>0</v>
      </c>
      <c r="T109" s="129">
        <f t="shared" si="109"/>
        <v>0</v>
      </c>
      <c r="U109" s="129">
        <f t="shared" si="109"/>
        <v>0</v>
      </c>
      <c r="V109" s="130">
        <f t="shared" si="110"/>
        <v>0</v>
      </c>
    </row>
    <row r="110" spans="1:22" ht="26.25">
      <c r="A110" s="254"/>
      <c r="B110" s="259"/>
      <c r="C110" s="107">
        <v>4000</v>
      </c>
      <c r="D110" s="108" t="s">
        <v>20</v>
      </c>
      <c r="E110" s="129">
        <v>0</v>
      </c>
      <c r="F110" s="129">
        <v>0</v>
      </c>
      <c r="G110" s="130">
        <f t="shared" si="104"/>
        <v>0</v>
      </c>
      <c r="H110" s="129">
        <v>0</v>
      </c>
      <c r="I110" s="129">
        <v>0</v>
      </c>
      <c r="J110" s="130">
        <f t="shared" si="105"/>
        <v>0</v>
      </c>
      <c r="K110" s="129">
        <v>0</v>
      </c>
      <c r="L110" s="129">
        <v>0</v>
      </c>
      <c r="M110" s="130">
        <f t="shared" si="106"/>
        <v>0</v>
      </c>
      <c r="N110" s="129">
        <v>0</v>
      </c>
      <c r="O110" s="129">
        <v>0</v>
      </c>
      <c r="P110" s="130">
        <f t="shared" si="107"/>
        <v>0</v>
      </c>
      <c r="Q110" s="129">
        <v>0</v>
      </c>
      <c r="R110" s="129">
        <v>0</v>
      </c>
      <c r="S110" s="130">
        <f t="shared" si="108"/>
        <v>0</v>
      </c>
      <c r="T110" s="129">
        <f t="shared" si="109"/>
        <v>0</v>
      </c>
      <c r="U110" s="129">
        <f t="shared" si="109"/>
        <v>0</v>
      </c>
      <c r="V110" s="130">
        <f t="shared" si="110"/>
        <v>0</v>
      </c>
    </row>
    <row r="111" spans="1:22" ht="26.25">
      <c r="A111" s="254"/>
      <c r="B111" s="259"/>
      <c r="C111" s="107">
        <v>5000</v>
      </c>
      <c r="D111" s="108" t="s">
        <v>21</v>
      </c>
      <c r="E111" s="129">
        <v>0</v>
      </c>
      <c r="F111" s="129">
        <v>0</v>
      </c>
      <c r="G111" s="130">
        <f t="shared" si="104"/>
        <v>0</v>
      </c>
      <c r="H111" s="129">
        <v>0</v>
      </c>
      <c r="I111" s="129">
        <v>0</v>
      </c>
      <c r="J111" s="130">
        <f t="shared" si="105"/>
        <v>0</v>
      </c>
      <c r="K111" s="129">
        <v>0</v>
      </c>
      <c r="L111" s="129">
        <v>0</v>
      </c>
      <c r="M111" s="130">
        <f t="shared" si="106"/>
        <v>0</v>
      </c>
      <c r="N111" s="129">
        <v>0</v>
      </c>
      <c r="O111" s="129">
        <v>0</v>
      </c>
      <c r="P111" s="130">
        <f t="shared" si="107"/>
        <v>0</v>
      </c>
      <c r="Q111" s="129">
        <v>0</v>
      </c>
      <c r="R111" s="129">
        <v>0</v>
      </c>
      <c r="S111" s="130">
        <f t="shared" si="108"/>
        <v>0</v>
      </c>
      <c r="T111" s="129">
        <f t="shared" si="109"/>
        <v>0</v>
      </c>
      <c r="U111" s="129">
        <f t="shared" si="109"/>
        <v>0</v>
      </c>
      <c r="V111" s="130">
        <f t="shared" si="110"/>
        <v>0</v>
      </c>
    </row>
    <row r="112" spans="1:22" ht="26.25">
      <c r="A112" s="254"/>
      <c r="B112" s="259"/>
      <c r="C112" s="107">
        <v>6000</v>
      </c>
      <c r="D112" s="108" t="s">
        <v>22</v>
      </c>
      <c r="E112" s="129">
        <v>1529919</v>
      </c>
      <c r="F112" s="129">
        <v>0</v>
      </c>
      <c r="G112" s="130">
        <f t="shared" si="104"/>
        <v>1529919</v>
      </c>
      <c r="H112" s="129">
        <v>1074877.47</v>
      </c>
      <c r="I112" s="129">
        <v>0</v>
      </c>
      <c r="J112" s="130">
        <f t="shared" si="105"/>
        <v>1074877.47</v>
      </c>
      <c r="K112" s="129">
        <v>0</v>
      </c>
      <c r="L112" s="129">
        <v>0</v>
      </c>
      <c r="M112" s="130">
        <f t="shared" si="106"/>
        <v>0</v>
      </c>
      <c r="N112" s="129">
        <v>0</v>
      </c>
      <c r="O112" s="129">
        <v>0</v>
      </c>
      <c r="P112" s="130">
        <f t="shared" si="107"/>
        <v>0</v>
      </c>
      <c r="Q112" s="129">
        <v>0</v>
      </c>
      <c r="R112" s="129">
        <v>0</v>
      </c>
      <c r="S112" s="130">
        <f t="shared" si="108"/>
        <v>0</v>
      </c>
      <c r="T112" s="129">
        <f t="shared" si="109"/>
        <v>455041.53</v>
      </c>
      <c r="U112" s="129">
        <f t="shared" si="109"/>
        <v>0</v>
      </c>
      <c r="V112" s="130">
        <f t="shared" si="110"/>
        <v>455041.53</v>
      </c>
    </row>
    <row r="113" spans="1:22" ht="52.5" customHeight="1">
      <c r="A113" s="254"/>
      <c r="B113" s="259">
        <v>3</v>
      </c>
      <c r="C113" s="262" t="s">
        <v>80</v>
      </c>
      <c r="D113" s="262"/>
      <c r="E113" s="106">
        <f>SUM(E114:E119)</f>
        <v>0</v>
      </c>
      <c r="F113" s="106">
        <f t="shared" ref="F113:V113" si="111">SUM(F114:F119)</f>
        <v>0</v>
      </c>
      <c r="G113" s="106">
        <f t="shared" si="111"/>
        <v>0</v>
      </c>
      <c r="H113" s="106">
        <f t="shared" si="111"/>
        <v>0</v>
      </c>
      <c r="I113" s="106">
        <f t="shared" si="111"/>
        <v>0</v>
      </c>
      <c r="J113" s="106">
        <f t="shared" si="111"/>
        <v>0</v>
      </c>
      <c r="K113" s="106">
        <f t="shared" si="111"/>
        <v>0</v>
      </c>
      <c r="L113" s="106">
        <f t="shared" si="111"/>
        <v>0</v>
      </c>
      <c r="M113" s="106">
        <f t="shared" si="111"/>
        <v>0</v>
      </c>
      <c r="N113" s="106">
        <f t="shared" si="111"/>
        <v>0</v>
      </c>
      <c r="O113" s="106">
        <f t="shared" si="111"/>
        <v>0</v>
      </c>
      <c r="P113" s="106">
        <f t="shared" si="111"/>
        <v>0</v>
      </c>
      <c r="Q113" s="106">
        <f t="shared" si="111"/>
        <v>0</v>
      </c>
      <c r="R113" s="106">
        <f t="shared" si="111"/>
        <v>0</v>
      </c>
      <c r="S113" s="106">
        <f t="shared" si="111"/>
        <v>0</v>
      </c>
      <c r="T113" s="106">
        <f t="shared" si="111"/>
        <v>0</v>
      </c>
      <c r="U113" s="106">
        <f t="shared" si="111"/>
        <v>0</v>
      </c>
      <c r="V113" s="106">
        <f t="shared" si="111"/>
        <v>0</v>
      </c>
    </row>
    <row r="114" spans="1:22" ht="26.25">
      <c r="A114" s="254"/>
      <c r="B114" s="259"/>
      <c r="C114" s="107">
        <v>1000</v>
      </c>
      <c r="D114" s="108" t="s">
        <v>17</v>
      </c>
      <c r="E114" s="129">
        <v>0</v>
      </c>
      <c r="F114" s="129">
        <v>0</v>
      </c>
      <c r="G114" s="130">
        <f t="shared" ref="G114:G119" si="112">E114+F114</f>
        <v>0</v>
      </c>
      <c r="H114" s="129">
        <v>0</v>
      </c>
      <c r="I114" s="129">
        <v>0</v>
      </c>
      <c r="J114" s="130">
        <f t="shared" ref="J114:J119" si="113">H114+I114</f>
        <v>0</v>
      </c>
      <c r="K114" s="129">
        <v>0</v>
      </c>
      <c r="L114" s="129">
        <v>0</v>
      </c>
      <c r="M114" s="130">
        <f t="shared" ref="M114:M119" si="114">K114+L114</f>
        <v>0</v>
      </c>
      <c r="N114" s="129">
        <v>0</v>
      </c>
      <c r="O114" s="129">
        <v>0</v>
      </c>
      <c r="P114" s="130">
        <f t="shared" ref="P114:P119" si="115">N114+O114</f>
        <v>0</v>
      </c>
      <c r="Q114" s="129">
        <v>0</v>
      </c>
      <c r="R114" s="129">
        <v>0</v>
      </c>
      <c r="S114" s="130">
        <f t="shared" ref="S114:S119" si="116">Q114+R114</f>
        <v>0</v>
      </c>
      <c r="T114" s="129">
        <f t="shared" ref="T114:U119" si="117">E114-H114-K114-N114-Q114</f>
        <v>0</v>
      </c>
      <c r="U114" s="129">
        <f t="shared" si="117"/>
        <v>0</v>
      </c>
      <c r="V114" s="130">
        <f t="shared" ref="V114:V119" si="118">T114+U114</f>
        <v>0</v>
      </c>
    </row>
    <row r="115" spans="1:22" ht="26.25">
      <c r="A115" s="254"/>
      <c r="B115" s="259"/>
      <c r="C115" s="107">
        <v>2000</v>
      </c>
      <c r="D115" s="108" t="s">
        <v>18</v>
      </c>
      <c r="E115" s="129">
        <v>0</v>
      </c>
      <c r="F115" s="129">
        <v>0</v>
      </c>
      <c r="G115" s="130">
        <f t="shared" si="112"/>
        <v>0</v>
      </c>
      <c r="H115" s="129">
        <v>0</v>
      </c>
      <c r="I115" s="129">
        <v>0</v>
      </c>
      <c r="J115" s="130">
        <f t="shared" si="113"/>
        <v>0</v>
      </c>
      <c r="K115" s="129">
        <v>0</v>
      </c>
      <c r="L115" s="129">
        <v>0</v>
      </c>
      <c r="M115" s="130">
        <f t="shared" si="114"/>
        <v>0</v>
      </c>
      <c r="N115" s="129">
        <v>0</v>
      </c>
      <c r="O115" s="129">
        <v>0</v>
      </c>
      <c r="P115" s="130">
        <f t="shared" si="115"/>
        <v>0</v>
      </c>
      <c r="Q115" s="129">
        <v>0</v>
      </c>
      <c r="R115" s="129">
        <v>0</v>
      </c>
      <c r="S115" s="130">
        <f t="shared" si="116"/>
        <v>0</v>
      </c>
      <c r="T115" s="129">
        <f t="shared" si="117"/>
        <v>0</v>
      </c>
      <c r="U115" s="129">
        <f t="shared" si="117"/>
        <v>0</v>
      </c>
      <c r="V115" s="130">
        <f t="shared" si="118"/>
        <v>0</v>
      </c>
    </row>
    <row r="116" spans="1:22" ht="26.25">
      <c r="A116" s="254"/>
      <c r="B116" s="259"/>
      <c r="C116" s="107">
        <v>3000</v>
      </c>
      <c r="D116" s="108" t="s">
        <v>19</v>
      </c>
      <c r="E116" s="129">
        <v>0</v>
      </c>
      <c r="F116" s="129">
        <v>0</v>
      </c>
      <c r="G116" s="130">
        <f t="shared" si="112"/>
        <v>0</v>
      </c>
      <c r="H116" s="129">
        <v>0</v>
      </c>
      <c r="I116" s="129">
        <v>0</v>
      </c>
      <c r="J116" s="130">
        <f t="shared" si="113"/>
        <v>0</v>
      </c>
      <c r="K116" s="129">
        <v>0</v>
      </c>
      <c r="L116" s="129">
        <v>0</v>
      </c>
      <c r="M116" s="130">
        <f t="shared" si="114"/>
        <v>0</v>
      </c>
      <c r="N116" s="129">
        <v>0</v>
      </c>
      <c r="O116" s="129">
        <v>0</v>
      </c>
      <c r="P116" s="130">
        <f t="shared" si="115"/>
        <v>0</v>
      </c>
      <c r="Q116" s="129">
        <v>0</v>
      </c>
      <c r="R116" s="129">
        <v>0</v>
      </c>
      <c r="S116" s="130">
        <f t="shared" si="116"/>
        <v>0</v>
      </c>
      <c r="T116" s="129">
        <f t="shared" si="117"/>
        <v>0</v>
      </c>
      <c r="U116" s="129">
        <f t="shared" si="117"/>
        <v>0</v>
      </c>
      <c r="V116" s="130">
        <f t="shared" si="118"/>
        <v>0</v>
      </c>
    </row>
    <row r="117" spans="1:22" ht="26.25">
      <c r="A117" s="254"/>
      <c r="B117" s="259"/>
      <c r="C117" s="107">
        <v>4000</v>
      </c>
      <c r="D117" s="108" t="s">
        <v>20</v>
      </c>
      <c r="E117" s="129">
        <v>0</v>
      </c>
      <c r="F117" s="129">
        <v>0</v>
      </c>
      <c r="G117" s="130">
        <f t="shared" si="112"/>
        <v>0</v>
      </c>
      <c r="H117" s="129">
        <v>0</v>
      </c>
      <c r="I117" s="129">
        <v>0</v>
      </c>
      <c r="J117" s="130">
        <f t="shared" si="113"/>
        <v>0</v>
      </c>
      <c r="K117" s="129">
        <v>0</v>
      </c>
      <c r="L117" s="129">
        <v>0</v>
      </c>
      <c r="M117" s="130">
        <f t="shared" si="114"/>
        <v>0</v>
      </c>
      <c r="N117" s="129">
        <v>0</v>
      </c>
      <c r="O117" s="129">
        <v>0</v>
      </c>
      <c r="P117" s="130">
        <f t="shared" si="115"/>
        <v>0</v>
      </c>
      <c r="Q117" s="129">
        <v>0</v>
      </c>
      <c r="R117" s="129">
        <v>0</v>
      </c>
      <c r="S117" s="130">
        <f t="shared" si="116"/>
        <v>0</v>
      </c>
      <c r="T117" s="129">
        <f t="shared" si="117"/>
        <v>0</v>
      </c>
      <c r="U117" s="129">
        <f t="shared" si="117"/>
        <v>0</v>
      </c>
      <c r="V117" s="130">
        <f t="shared" si="118"/>
        <v>0</v>
      </c>
    </row>
    <row r="118" spans="1:22" ht="26.25">
      <c r="A118" s="254"/>
      <c r="B118" s="259"/>
      <c r="C118" s="107">
        <v>5000</v>
      </c>
      <c r="D118" s="108" t="s">
        <v>21</v>
      </c>
      <c r="E118" s="129">
        <v>0</v>
      </c>
      <c r="F118" s="129">
        <v>0</v>
      </c>
      <c r="G118" s="130">
        <f t="shared" si="112"/>
        <v>0</v>
      </c>
      <c r="H118" s="129">
        <v>0</v>
      </c>
      <c r="I118" s="129">
        <v>0</v>
      </c>
      <c r="J118" s="130">
        <f t="shared" si="113"/>
        <v>0</v>
      </c>
      <c r="K118" s="129">
        <v>0</v>
      </c>
      <c r="L118" s="129">
        <v>0</v>
      </c>
      <c r="M118" s="130">
        <f t="shared" si="114"/>
        <v>0</v>
      </c>
      <c r="N118" s="129">
        <v>0</v>
      </c>
      <c r="O118" s="129">
        <v>0</v>
      </c>
      <c r="P118" s="130">
        <f t="shared" si="115"/>
        <v>0</v>
      </c>
      <c r="Q118" s="129">
        <v>0</v>
      </c>
      <c r="R118" s="129">
        <v>0</v>
      </c>
      <c r="S118" s="130">
        <f t="shared" si="116"/>
        <v>0</v>
      </c>
      <c r="T118" s="129">
        <f t="shared" si="117"/>
        <v>0</v>
      </c>
      <c r="U118" s="129">
        <f t="shared" si="117"/>
        <v>0</v>
      </c>
      <c r="V118" s="130">
        <f t="shared" si="118"/>
        <v>0</v>
      </c>
    </row>
    <row r="119" spans="1:22" ht="27" thickBot="1">
      <c r="A119" s="255"/>
      <c r="B119" s="260"/>
      <c r="C119" s="109">
        <v>6000</v>
      </c>
      <c r="D119" s="110" t="s">
        <v>22</v>
      </c>
      <c r="E119" s="112">
        <v>0</v>
      </c>
      <c r="F119" s="112">
        <v>0</v>
      </c>
      <c r="G119" s="111">
        <f t="shared" si="112"/>
        <v>0</v>
      </c>
      <c r="H119" s="112">
        <v>0</v>
      </c>
      <c r="I119" s="112">
        <v>0</v>
      </c>
      <c r="J119" s="111">
        <f t="shared" si="113"/>
        <v>0</v>
      </c>
      <c r="K119" s="112">
        <v>0</v>
      </c>
      <c r="L119" s="112">
        <v>0</v>
      </c>
      <c r="M119" s="111">
        <f t="shared" si="114"/>
        <v>0</v>
      </c>
      <c r="N119" s="112">
        <v>0</v>
      </c>
      <c r="O119" s="112">
        <v>0</v>
      </c>
      <c r="P119" s="111">
        <f t="shared" si="115"/>
        <v>0</v>
      </c>
      <c r="Q119" s="112">
        <v>0</v>
      </c>
      <c r="R119" s="112">
        <v>0</v>
      </c>
      <c r="S119" s="111">
        <f t="shared" si="116"/>
        <v>0</v>
      </c>
      <c r="T119" s="112">
        <f t="shared" si="117"/>
        <v>0</v>
      </c>
      <c r="U119" s="112">
        <f t="shared" si="117"/>
        <v>0</v>
      </c>
      <c r="V119" s="111">
        <f t="shared" si="118"/>
        <v>0</v>
      </c>
    </row>
    <row r="120" spans="1:22" ht="52.5" customHeight="1">
      <c r="A120" s="257">
        <v>6</v>
      </c>
      <c r="B120" s="250" t="s">
        <v>61</v>
      </c>
      <c r="C120" s="250"/>
      <c r="D120" s="250"/>
      <c r="E120" s="105">
        <f>SUM(E121:E126)</f>
        <v>14195402.220000001</v>
      </c>
      <c r="F120" s="105">
        <f t="shared" ref="F120:V120" si="119">SUM(F121:F126)</f>
        <v>1951844</v>
      </c>
      <c r="G120" s="105">
        <f t="shared" si="119"/>
        <v>16147246.220000001</v>
      </c>
      <c r="H120" s="105">
        <f t="shared" si="119"/>
        <v>13849588.030000001</v>
      </c>
      <c r="I120" s="105">
        <f t="shared" si="119"/>
        <v>1951844</v>
      </c>
      <c r="J120" s="105">
        <f t="shared" si="119"/>
        <v>15801432.030000001</v>
      </c>
      <c r="K120" s="105">
        <f t="shared" si="119"/>
        <v>0</v>
      </c>
      <c r="L120" s="105">
        <f t="shared" si="119"/>
        <v>0</v>
      </c>
      <c r="M120" s="105">
        <f t="shared" si="119"/>
        <v>0</v>
      </c>
      <c r="N120" s="105">
        <f t="shared" si="119"/>
        <v>0</v>
      </c>
      <c r="O120" s="105">
        <f t="shared" si="119"/>
        <v>0</v>
      </c>
      <c r="P120" s="105">
        <f t="shared" si="119"/>
        <v>0</v>
      </c>
      <c r="Q120" s="105">
        <f t="shared" si="119"/>
        <v>0</v>
      </c>
      <c r="R120" s="105">
        <f t="shared" si="119"/>
        <v>0</v>
      </c>
      <c r="S120" s="105">
        <f t="shared" si="119"/>
        <v>0</v>
      </c>
      <c r="T120" s="105">
        <f t="shared" si="119"/>
        <v>345814.19000000041</v>
      </c>
      <c r="U120" s="105">
        <f t="shared" si="119"/>
        <v>0</v>
      </c>
      <c r="V120" s="105">
        <f t="shared" si="119"/>
        <v>345814.19000000041</v>
      </c>
    </row>
    <row r="121" spans="1:22" ht="26.25">
      <c r="A121" s="254"/>
      <c r="B121" s="251"/>
      <c r="C121" s="107">
        <v>1000</v>
      </c>
      <c r="D121" s="108" t="s">
        <v>17</v>
      </c>
      <c r="E121" s="129">
        <v>0</v>
      </c>
      <c r="F121" s="129">
        <v>0</v>
      </c>
      <c r="G121" s="130">
        <f t="shared" ref="G121:G126" si="120">E121+F121</f>
        <v>0</v>
      </c>
      <c r="H121" s="129">
        <v>0</v>
      </c>
      <c r="I121" s="129">
        <v>0</v>
      </c>
      <c r="J121" s="130">
        <f t="shared" ref="J121:J126" si="121">H121+I121</f>
        <v>0</v>
      </c>
      <c r="K121" s="129">
        <v>0</v>
      </c>
      <c r="L121" s="129">
        <v>0</v>
      </c>
      <c r="M121" s="130">
        <f t="shared" ref="M121:M126" si="122">K121+L121</f>
        <v>0</v>
      </c>
      <c r="N121" s="129">
        <v>0</v>
      </c>
      <c r="O121" s="129">
        <v>0</v>
      </c>
      <c r="P121" s="130">
        <f t="shared" ref="P121:P126" si="123">N121+O121</f>
        <v>0</v>
      </c>
      <c r="Q121" s="129">
        <v>0</v>
      </c>
      <c r="R121" s="129">
        <v>0</v>
      </c>
      <c r="S121" s="130">
        <f t="shared" ref="S121:S126" si="124">Q121+R121</f>
        <v>0</v>
      </c>
      <c r="T121" s="129">
        <f t="shared" ref="T121:U126" si="125">E121-H121-K121-N121-Q121</f>
        <v>0</v>
      </c>
      <c r="U121" s="129">
        <f t="shared" si="125"/>
        <v>0</v>
      </c>
      <c r="V121" s="130">
        <f t="shared" ref="V121:V126" si="126">T121+U121</f>
        <v>0</v>
      </c>
    </row>
    <row r="122" spans="1:22" ht="26.25">
      <c r="A122" s="254"/>
      <c r="B122" s="251"/>
      <c r="C122" s="107">
        <v>2000</v>
      </c>
      <c r="D122" s="108" t="s">
        <v>18</v>
      </c>
      <c r="E122" s="129">
        <v>7904964.3600000003</v>
      </c>
      <c r="F122" s="129">
        <v>0</v>
      </c>
      <c r="G122" s="130">
        <f t="shared" si="120"/>
        <v>7904964.3600000003</v>
      </c>
      <c r="H122" s="129">
        <v>7559150.1699999999</v>
      </c>
      <c r="I122" s="129">
        <v>0</v>
      </c>
      <c r="J122" s="130">
        <f t="shared" si="121"/>
        <v>7559150.1699999999</v>
      </c>
      <c r="K122" s="129">
        <v>0</v>
      </c>
      <c r="L122" s="129">
        <v>0</v>
      </c>
      <c r="M122" s="130">
        <f t="shared" si="122"/>
        <v>0</v>
      </c>
      <c r="N122" s="129">
        <v>0</v>
      </c>
      <c r="O122" s="129">
        <v>0</v>
      </c>
      <c r="P122" s="130">
        <f t="shared" si="123"/>
        <v>0</v>
      </c>
      <c r="Q122" s="129">
        <v>0</v>
      </c>
      <c r="R122" s="129">
        <v>0</v>
      </c>
      <c r="S122" s="130">
        <f t="shared" si="124"/>
        <v>0</v>
      </c>
      <c r="T122" s="129">
        <f t="shared" si="125"/>
        <v>345814.19000000041</v>
      </c>
      <c r="U122" s="129">
        <f t="shared" si="125"/>
        <v>0</v>
      </c>
      <c r="V122" s="130">
        <f t="shared" si="126"/>
        <v>345814.19000000041</v>
      </c>
    </row>
    <row r="123" spans="1:22" ht="26.25">
      <c r="A123" s="254"/>
      <c r="B123" s="251"/>
      <c r="C123" s="107">
        <v>3000</v>
      </c>
      <c r="D123" s="108" t="s">
        <v>19</v>
      </c>
      <c r="E123" s="129">
        <v>6290437.8600000003</v>
      </c>
      <c r="F123" s="129">
        <v>1951844</v>
      </c>
      <c r="G123" s="130">
        <f t="shared" si="120"/>
        <v>8242281.8600000003</v>
      </c>
      <c r="H123" s="129">
        <v>6290437.8600000003</v>
      </c>
      <c r="I123" s="129">
        <v>1951844</v>
      </c>
      <c r="J123" s="130">
        <f t="shared" si="121"/>
        <v>8242281.8600000003</v>
      </c>
      <c r="K123" s="129">
        <v>0</v>
      </c>
      <c r="L123" s="129">
        <v>0</v>
      </c>
      <c r="M123" s="130">
        <f t="shared" si="122"/>
        <v>0</v>
      </c>
      <c r="N123" s="129">
        <v>0</v>
      </c>
      <c r="O123" s="129">
        <v>0</v>
      </c>
      <c r="P123" s="130">
        <f t="shared" si="123"/>
        <v>0</v>
      </c>
      <c r="Q123" s="129">
        <v>0</v>
      </c>
      <c r="R123" s="129">
        <v>0</v>
      </c>
      <c r="S123" s="130">
        <f t="shared" si="124"/>
        <v>0</v>
      </c>
      <c r="T123" s="129">
        <f t="shared" si="125"/>
        <v>0</v>
      </c>
      <c r="U123" s="129">
        <f t="shared" si="125"/>
        <v>0</v>
      </c>
      <c r="V123" s="130">
        <f t="shared" si="126"/>
        <v>0</v>
      </c>
    </row>
    <row r="124" spans="1:22" ht="26.25">
      <c r="A124" s="254"/>
      <c r="B124" s="251"/>
      <c r="C124" s="107">
        <v>4000</v>
      </c>
      <c r="D124" s="108" t="s">
        <v>20</v>
      </c>
      <c r="E124" s="129">
        <v>0</v>
      </c>
      <c r="F124" s="129">
        <v>0</v>
      </c>
      <c r="G124" s="130">
        <f t="shared" si="120"/>
        <v>0</v>
      </c>
      <c r="H124" s="129">
        <v>0</v>
      </c>
      <c r="I124" s="129">
        <v>0</v>
      </c>
      <c r="J124" s="130">
        <f t="shared" si="121"/>
        <v>0</v>
      </c>
      <c r="K124" s="129">
        <v>0</v>
      </c>
      <c r="L124" s="129">
        <v>0</v>
      </c>
      <c r="M124" s="130">
        <f t="shared" si="122"/>
        <v>0</v>
      </c>
      <c r="N124" s="129">
        <v>0</v>
      </c>
      <c r="O124" s="129">
        <v>0</v>
      </c>
      <c r="P124" s="130">
        <f t="shared" si="123"/>
        <v>0</v>
      </c>
      <c r="Q124" s="129">
        <v>0</v>
      </c>
      <c r="R124" s="129">
        <v>0</v>
      </c>
      <c r="S124" s="130">
        <f t="shared" si="124"/>
        <v>0</v>
      </c>
      <c r="T124" s="129">
        <f t="shared" si="125"/>
        <v>0</v>
      </c>
      <c r="U124" s="129">
        <f t="shared" si="125"/>
        <v>0</v>
      </c>
      <c r="V124" s="130">
        <f t="shared" si="126"/>
        <v>0</v>
      </c>
    </row>
    <row r="125" spans="1:22" ht="26.25">
      <c r="A125" s="254"/>
      <c r="B125" s="251"/>
      <c r="C125" s="107">
        <v>5000</v>
      </c>
      <c r="D125" s="108" t="s">
        <v>21</v>
      </c>
      <c r="E125" s="129">
        <v>0</v>
      </c>
      <c r="F125" s="129">
        <v>0</v>
      </c>
      <c r="G125" s="130">
        <f t="shared" si="120"/>
        <v>0</v>
      </c>
      <c r="H125" s="129">
        <v>0</v>
      </c>
      <c r="I125" s="129">
        <v>0</v>
      </c>
      <c r="J125" s="130">
        <f t="shared" si="121"/>
        <v>0</v>
      </c>
      <c r="K125" s="129">
        <v>0</v>
      </c>
      <c r="L125" s="129">
        <v>0</v>
      </c>
      <c r="M125" s="130">
        <f t="shared" si="122"/>
        <v>0</v>
      </c>
      <c r="N125" s="129">
        <v>0</v>
      </c>
      <c r="O125" s="129">
        <v>0</v>
      </c>
      <c r="P125" s="130">
        <f t="shared" si="123"/>
        <v>0</v>
      </c>
      <c r="Q125" s="129">
        <v>0</v>
      </c>
      <c r="R125" s="129">
        <v>0</v>
      </c>
      <c r="S125" s="130">
        <f t="shared" si="124"/>
        <v>0</v>
      </c>
      <c r="T125" s="129">
        <f t="shared" si="125"/>
        <v>0</v>
      </c>
      <c r="U125" s="129">
        <f t="shared" si="125"/>
        <v>0</v>
      </c>
      <c r="V125" s="130">
        <f t="shared" si="126"/>
        <v>0</v>
      </c>
    </row>
    <row r="126" spans="1:22" ht="27" thickBot="1">
      <c r="A126" s="255"/>
      <c r="B126" s="252"/>
      <c r="C126" s="109">
        <v>6000</v>
      </c>
      <c r="D126" s="110" t="s">
        <v>22</v>
      </c>
      <c r="E126" s="112">
        <v>0</v>
      </c>
      <c r="F126" s="112">
        <v>0</v>
      </c>
      <c r="G126" s="111">
        <f t="shared" si="120"/>
        <v>0</v>
      </c>
      <c r="H126" s="112">
        <v>0</v>
      </c>
      <c r="I126" s="112">
        <v>0</v>
      </c>
      <c r="J126" s="111">
        <f t="shared" si="121"/>
        <v>0</v>
      </c>
      <c r="K126" s="112">
        <v>0</v>
      </c>
      <c r="L126" s="112">
        <v>0</v>
      </c>
      <c r="M126" s="111">
        <f t="shared" si="122"/>
        <v>0</v>
      </c>
      <c r="N126" s="112">
        <v>0</v>
      </c>
      <c r="O126" s="112">
        <v>0</v>
      </c>
      <c r="P126" s="111">
        <f t="shared" si="123"/>
        <v>0</v>
      </c>
      <c r="Q126" s="112">
        <v>0</v>
      </c>
      <c r="R126" s="112">
        <v>0</v>
      </c>
      <c r="S126" s="111">
        <f t="shared" si="124"/>
        <v>0</v>
      </c>
      <c r="T126" s="112">
        <f t="shared" si="125"/>
        <v>0</v>
      </c>
      <c r="U126" s="112">
        <f t="shared" si="125"/>
        <v>0</v>
      </c>
      <c r="V126" s="111">
        <f t="shared" si="126"/>
        <v>0</v>
      </c>
    </row>
    <row r="127" spans="1:22" ht="52.5" customHeight="1">
      <c r="A127" s="257">
        <v>7</v>
      </c>
      <c r="B127" s="250" t="s">
        <v>62</v>
      </c>
      <c r="C127" s="250"/>
      <c r="D127" s="250"/>
      <c r="E127" s="105">
        <f>E128+E135</f>
        <v>550684.96</v>
      </c>
      <c r="F127" s="105">
        <f t="shared" ref="F127:V127" si="127">F128+F135</f>
        <v>11954158</v>
      </c>
      <c r="G127" s="105">
        <f t="shared" si="127"/>
        <v>12504842.960000001</v>
      </c>
      <c r="H127" s="105">
        <f t="shared" si="127"/>
        <v>472524.38</v>
      </c>
      <c r="I127" s="105">
        <f t="shared" si="127"/>
        <v>6539517.2800000003</v>
      </c>
      <c r="J127" s="105">
        <f t="shared" si="127"/>
        <v>7012041.6600000001</v>
      </c>
      <c r="K127" s="105">
        <f t="shared" si="127"/>
        <v>0</v>
      </c>
      <c r="L127" s="105">
        <f t="shared" si="127"/>
        <v>0</v>
      </c>
      <c r="M127" s="105">
        <f t="shared" si="127"/>
        <v>0</v>
      </c>
      <c r="N127" s="105">
        <f t="shared" si="127"/>
        <v>0</v>
      </c>
      <c r="O127" s="105">
        <f t="shared" si="127"/>
        <v>0</v>
      </c>
      <c r="P127" s="105">
        <f t="shared" si="127"/>
        <v>0</v>
      </c>
      <c r="Q127" s="105">
        <f t="shared" si="127"/>
        <v>0</v>
      </c>
      <c r="R127" s="105">
        <f t="shared" si="127"/>
        <v>0</v>
      </c>
      <c r="S127" s="105">
        <f t="shared" si="127"/>
        <v>0</v>
      </c>
      <c r="T127" s="105">
        <f t="shared" si="127"/>
        <v>78160.580000000016</v>
      </c>
      <c r="U127" s="105">
        <f t="shared" si="127"/>
        <v>5414640.7199999997</v>
      </c>
      <c r="V127" s="105">
        <f t="shared" si="127"/>
        <v>5492801.2999999998</v>
      </c>
    </row>
    <row r="128" spans="1:22" ht="52.5" customHeight="1">
      <c r="A128" s="254"/>
      <c r="B128" s="259">
        <v>1</v>
      </c>
      <c r="C128" s="259" t="s">
        <v>63</v>
      </c>
      <c r="D128" s="259"/>
      <c r="E128" s="106">
        <f>SUM(E129:E134)</f>
        <v>486594.96</v>
      </c>
      <c r="F128" s="106">
        <f t="shared" ref="F128:V128" si="128">SUM(F129:F134)</f>
        <v>6022046</v>
      </c>
      <c r="G128" s="106">
        <f t="shared" si="128"/>
        <v>6508640.96</v>
      </c>
      <c r="H128" s="106">
        <f t="shared" si="128"/>
        <v>408434.38</v>
      </c>
      <c r="I128" s="106">
        <f t="shared" si="128"/>
        <v>3183312.8400000003</v>
      </c>
      <c r="J128" s="106">
        <f t="shared" si="128"/>
        <v>3591747.22</v>
      </c>
      <c r="K128" s="106">
        <f t="shared" si="128"/>
        <v>0</v>
      </c>
      <c r="L128" s="106">
        <f t="shared" si="128"/>
        <v>0</v>
      </c>
      <c r="M128" s="106">
        <f t="shared" si="128"/>
        <v>0</v>
      </c>
      <c r="N128" s="106">
        <f t="shared" si="128"/>
        <v>0</v>
      </c>
      <c r="O128" s="106">
        <f t="shared" si="128"/>
        <v>0</v>
      </c>
      <c r="P128" s="106">
        <f t="shared" si="128"/>
        <v>0</v>
      </c>
      <c r="Q128" s="106">
        <f t="shared" si="128"/>
        <v>0</v>
      </c>
      <c r="R128" s="106">
        <f t="shared" si="128"/>
        <v>0</v>
      </c>
      <c r="S128" s="106">
        <f t="shared" si="128"/>
        <v>0</v>
      </c>
      <c r="T128" s="106">
        <f t="shared" si="128"/>
        <v>78160.580000000016</v>
      </c>
      <c r="U128" s="106">
        <f t="shared" si="128"/>
        <v>2838733.1599999997</v>
      </c>
      <c r="V128" s="106">
        <f t="shared" si="128"/>
        <v>2916893.7399999998</v>
      </c>
    </row>
    <row r="129" spans="1:22" ht="26.25">
      <c r="A129" s="254"/>
      <c r="B129" s="259"/>
      <c r="C129" s="107">
        <v>1000</v>
      </c>
      <c r="D129" s="108" t="s">
        <v>17</v>
      </c>
      <c r="E129" s="129">
        <v>0</v>
      </c>
      <c r="F129" s="129">
        <v>5976046</v>
      </c>
      <c r="G129" s="130">
        <f t="shared" ref="G129:G134" si="129">E129+F129</f>
        <v>5976046</v>
      </c>
      <c r="H129" s="129">
        <v>0</v>
      </c>
      <c r="I129" s="129">
        <v>3150672.64</v>
      </c>
      <c r="J129" s="130">
        <f t="shared" ref="J129:J134" si="130">H129+I129</f>
        <v>3150672.64</v>
      </c>
      <c r="K129" s="129">
        <v>0</v>
      </c>
      <c r="L129" s="129">
        <v>0</v>
      </c>
      <c r="M129" s="130">
        <f t="shared" ref="M129:M134" si="131">K129+L129</f>
        <v>0</v>
      </c>
      <c r="N129" s="129">
        <v>0</v>
      </c>
      <c r="O129" s="129">
        <v>0</v>
      </c>
      <c r="P129" s="130">
        <f t="shared" ref="P129:P134" si="132">N129+O129</f>
        <v>0</v>
      </c>
      <c r="Q129" s="129">
        <v>0</v>
      </c>
      <c r="R129" s="129">
        <v>0</v>
      </c>
      <c r="S129" s="130">
        <f t="shared" ref="S129:S134" si="133">Q129+R129</f>
        <v>0</v>
      </c>
      <c r="T129" s="129">
        <f t="shared" ref="T129:U134" si="134">E129-H129-K129-N129-Q129</f>
        <v>0</v>
      </c>
      <c r="U129" s="129">
        <f t="shared" si="134"/>
        <v>2825373.36</v>
      </c>
      <c r="V129" s="130">
        <f t="shared" ref="V129:V134" si="135">T129+U129</f>
        <v>2825373.36</v>
      </c>
    </row>
    <row r="130" spans="1:22" ht="26.25">
      <c r="A130" s="254"/>
      <c r="B130" s="259"/>
      <c r="C130" s="107">
        <v>2000</v>
      </c>
      <c r="D130" s="108" t="s">
        <v>18</v>
      </c>
      <c r="E130" s="129">
        <v>0</v>
      </c>
      <c r="F130" s="129">
        <v>46000</v>
      </c>
      <c r="G130" s="130">
        <f t="shared" si="129"/>
        <v>46000</v>
      </c>
      <c r="H130" s="129">
        <v>0</v>
      </c>
      <c r="I130" s="129">
        <v>32640.2</v>
      </c>
      <c r="J130" s="130">
        <f t="shared" si="130"/>
        <v>32640.2</v>
      </c>
      <c r="K130" s="129">
        <v>0</v>
      </c>
      <c r="L130" s="129">
        <v>0</v>
      </c>
      <c r="M130" s="130">
        <f t="shared" si="131"/>
        <v>0</v>
      </c>
      <c r="N130" s="129">
        <v>0</v>
      </c>
      <c r="O130" s="129">
        <v>0</v>
      </c>
      <c r="P130" s="130">
        <f t="shared" si="132"/>
        <v>0</v>
      </c>
      <c r="Q130" s="129">
        <v>0</v>
      </c>
      <c r="R130" s="129">
        <v>0</v>
      </c>
      <c r="S130" s="130">
        <f t="shared" si="133"/>
        <v>0</v>
      </c>
      <c r="T130" s="129">
        <f t="shared" si="134"/>
        <v>0</v>
      </c>
      <c r="U130" s="129">
        <f t="shared" si="134"/>
        <v>13359.8</v>
      </c>
      <c r="V130" s="130">
        <f t="shared" si="135"/>
        <v>13359.8</v>
      </c>
    </row>
    <row r="131" spans="1:22" ht="26.25">
      <c r="A131" s="254"/>
      <c r="B131" s="259"/>
      <c r="C131" s="107">
        <v>3000</v>
      </c>
      <c r="D131" s="108" t="s">
        <v>19</v>
      </c>
      <c r="E131" s="129">
        <v>0</v>
      </c>
      <c r="F131" s="129">
        <v>0</v>
      </c>
      <c r="G131" s="130">
        <f t="shared" si="129"/>
        <v>0</v>
      </c>
      <c r="H131" s="129">
        <v>0</v>
      </c>
      <c r="I131" s="129">
        <v>0</v>
      </c>
      <c r="J131" s="130">
        <f t="shared" si="130"/>
        <v>0</v>
      </c>
      <c r="K131" s="129">
        <v>0</v>
      </c>
      <c r="L131" s="129">
        <v>0</v>
      </c>
      <c r="M131" s="130">
        <f t="shared" si="131"/>
        <v>0</v>
      </c>
      <c r="N131" s="129">
        <v>0</v>
      </c>
      <c r="O131" s="129">
        <v>0</v>
      </c>
      <c r="P131" s="130">
        <f t="shared" si="132"/>
        <v>0</v>
      </c>
      <c r="Q131" s="129">
        <v>0</v>
      </c>
      <c r="R131" s="129">
        <v>0</v>
      </c>
      <c r="S131" s="130">
        <f t="shared" si="133"/>
        <v>0</v>
      </c>
      <c r="T131" s="129">
        <f t="shared" si="134"/>
        <v>0</v>
      </c>
      <c r="U131" s="129">
        <f t="shared" si="134"/>
        <v>0</v>
      </c>
      <c r="V131" s="130">
        <f t="shared" si="135"/>
        <v>0</v>
      </c>
    </row>
    <row r="132" spans="1:22" ht="26.25">
      <c r="A132" s="254"/>
      <c r="B132" s="259"/>
      <c r="C132" s="107">
        <v>4000</v>
      </c>
      <c r="D132" s="108" t="s">
        <v>20</v>
      </c>
      <c r="E132" s="129">
        <v>0</v>
      </c>
      <c r="F132" s="129">
        <v>0</v>
      </c>
      <c r="G132" s="130">
        <f t="shared" si="129"/>
        <v>0</v>
      </c>
      <c r="H132" s="129">
        <v>0</v>
      </c>
      <c r="I132" s="129">
        <v>0</v>
      </c>
      <c r="J132" s="130">
        <f t="shared" si="130"/>
        <v>0</v>
      </c>
      <c r="K132" s="129">
        <v>0</v>
      </c>
      <c r="L132" s="129">
        <v>0</v>
      </c>
      <c r="M132" s="130">
        <f t="shared" si="131"/>
        <v>0</v>
      </c>
      <c r="N132" s="129">
        <v>0</v>
      </c>
      <c r="O132" s="129">
        <v>0</v>
      </c>
      <c r="P132" s="130">
        <f t="shared" si="132"/>
        <v>0</v>
      </c>
      <c r="Q132" s="129">
        <v>0</v>
      </c>
      <c r="R132" s="129">
        <v>0</v>
      </c>
      <c r="S132" s="130">
        <f t="shared" si="133"/>
        <v>0</v>
      </c>
      <c r="T132" s="129">
        <f t="shared" si="134"/>
        <v>0</v>
      </c>
      <c r="U132" s="129">
        <f t="shared" si="134"/>
        <v>0</v>
      </c>
      <c r="V132" s="130">
        <f t="shared" si="135"/>
        <v>0</v>
      </c>
    </row>
    <row r="133" spans="1:22" ht="26.25">
      <c r="A133" s="254"/>
      <c r="B133" s="259"/>
      <c r="C133" s="107">
        <v>5000</v>
      </c>
      <c r="D133" s="108" t="s">
        <v>21</v>
      </c>
      <c r="E133" s="129">
        <v>486594.96</v>
      </c>
      <c r="F133" s="129">
        <v>0</v>
      </c>
      <c r="G133" s="130">
        <f t="shared" si="129"/>
        <v>486594.96</v>
      </c>
      <c r="H133" s="129">
        <v>408434.38</v>
      </c>
      <c r="I133" s="129">
        <v>0</v>
      </c>
      <c r="J133" s="130">
        <f t="shared" si="130"/>
        <v>408434.38</v>
      </c>
      <c r="K133" s="129">
        <v>0</v>
      </c>
      <c r="L133" s="129">
        <v>0</v>
      </c>
      <c r="M133" s="130">
        <f t="shared" si="131"/>
        <v>0</v>
      </c>
      <c r="N133" s="129">
        <v>0</v>
      </c>
      <c r="O133" s="129">
        <v>0</v>
      </c>
      <c r="P133" s="130">
        <f t="shared" si="132"/>
        <v>0</v>
      </c>
      <c r="Q133" s="129">
        <v>0</v>
      </c>
      <c r="R133" s="129">
        <v>0</v>
      </c>
      <c r="S133" s="130">
        <f t="shared" si="133"/>
        <v>0</v>
      </c>
      <c r="T133" s="129">
        <f t="shared" si="134"/>
        <v>78160.580000000016</v>
      </c>
      <c r="U133" s="129">
        <f t="shared" si="134"/>
        <v>0</v>
      </c>
      <c r="V133" s="130">
        <f t="shared" si="135"/>
        <v>78160.580000000016</v>
      </c>
    </row>
    <row r="134" spans="1:22" ht="26.25">
      <c r="A134" s="254"/>
      <c r="B134" s="259"/>
      <c r="C134" s="107">
        <v>6000</v>
      </c>
      <c r="D134" s="108" t="s">
        <v>22</v>
      </c>
      <c r="E134" s="129">
        <v>0</v>
      </c>
      <c r="F134" s="129">
        <v>0</v>
      </c>
      <c r="G134" s="130">
        <f t="shared" si="129"/>
        <v>0</v>
      </c>
      <c r="H134" s="129">
        <v>0</v>
      </c>
      <c r="I134" s="129">
        <v>0</v>
      </c>
      <c r="J134" s="130">
        <f t="shared" si="130"/>
        <v>0</v>
      </c>
      <c r="K134" s="129">
        <v>0</v>
      </c>
      <c r="L134" s="129">
        <v>0</v>
      </c>
      <c r="M134" s="130">
        <f t="shared" si="131"/>
        <v>0</v>
      </c>
      <c r="N134" s="129">
        <v>0</v>
      </c>
      <c r="O134" s="129">
        <v>0</v>
      </c>
      <c r="P134" s="130">
        <f t="shared" si="132"/>
        <v>0</v>
      </c>
      <c r="Q134" s="129">
        <v>0</v>
      </c>
      <c r="R134" s="129">
        <v>0</v>
      </c>
      <c r="S134" s="130">
        <f t="shared" si="133"/>
        <v>0</v>
      </c>
      <c r="T134" s="129">
        <f t="shared" si="134"/>
        <v>0</v>
      </c>
      <c r="U134" s="129">
        <f t="shared" si="134"/>
        <v>0</v>
      </c>
      <c r="V134" s="130">
        <f t="shared" si="135"/>
        <v>0</v>
      </c>
    </row>
    <row r="135" spans="1:22" ht="52.5" customHeight="1">
      <c r="A135" s="254"/>
      <c r="B135" s="259">
        <v>2</v>
      </c>
      <c r="C135" s="259" t="s">
        <v>34</v>
      </c>
      <c r="D135" s="259"/>
      <c r="E135" s="106">
        <f>SUM(E136:E141)</f>
        <v>64090</v>
      </c>
      <c r="F135" s="106">
        <f t="shared" ref="F135:V135" si="136">SUM(F136:F141)</f>
        <v>5932112</v>
      </c>
      <c r="G135" s="106">
        <f t="shared" si="136"/>
        <v>5996202</v>
      </c>
      <c r="H135" s="106">
        <f t="shared" si="136"/>
        <v>64090</v>
      </c>
      <c r="I135" s="106">
        <f t="shared" si="136"/>
        <v>3356204.44</v>
      </c>
      <c r="J135" s="106">
        <f t="shared" si="136"/>
        <v>3420294.44</v>
      </c>
      <c r="K135" s="106">
        <f t="shared" si="136"/>
        <v>0</v>
      </c>
      <c r="L135" s="106">
        <f t="shared" si="136"/>
        <v>0</v>
      </c>
      <c r="M135" s="106">
        <f t="shared" si="136"/>
        <v>0</v>
      </c>
      <c r="N135" s="106">
        <f t="shared" si="136"/>
        <v>0</v>
      </c>
      <c r="O135" s="106">
        <f t="shared" si="136"/>
        <v>0</v>
      </c>
      <c r="P135" s="106">
        <f t="shared" si="136"/>
        <v>0</v>
      </c>
      <c r="Q135" s="106">
        <f t="shared" si="136"/>
        <v>0</v>
      </c>
      <c r="R135" s="106">
        <f t="shared" si="136"/>
        <v>0</v>
      </c>
      <c r="S135" s="106">
        <f t="shared" si="136"/>
        <v>0</v>
      </c>
      <c r="T135" s="106">
        <f t="shared" si="136"/>
        <v>0</v>
      </c>
      <c r="U135" s="106">
        <f t="shared" si="136"/>
        <v>2575907.56</v>
      </c>
      <c r="V135" s="106">
        <f t="shared" si="136"/>
        <v>2575907.56</v>
      </c>
    </row>
    <row r="136" spans="1:22" ht="26.25">
      <c r="A136" s="254"/>
      <c r="B136" s="259"/>
      <c r="C136" s="107">
        <v>1000</v>
      </c>
      <c r="D136" s="108" t="s">
        <v>17</v>
      </c>
      <c r="E136" s="129">
        <v>0</v>
      </c>
      <c r="F136" s="129">
        <v>5432112</v>
      </c>
      <c r="G136" s="130">
        <f t="shared" ref="G136:G141" si="137">E136+F136</f>
        <v>5432112</v>
      </c>
      <c r="H136" s="129">
        <v>0</v>
      </c>
      <c r="I136" s="129">
        <v>2921583.44</v>
      </c>
      <c r="J136" s="130">
        <f t="shared" ref="J136:J141" si="138">H136+I136</f>
        <v>2921583.44</v>
      </c>
      <c r="K136" s="129">
        <v>0</v>
      </c>
      <c r="L136" s="129">
        <v>0</v>
      </c>
      <c r="M136" s="130">
        <f t="shared" ref="M136:M141" si="139">K136+L136</f>
        <v>0</v>
      </c>
      <c r="N136" s="129">
        <v>0</v>
      </c>
      <c r="O136" s="129">
        <v>0</v>
      </c>
      <c r="P136" s="130">
        <f t="shared" ref="P136:P141" si="140">N136+O136</f>
        <v>0</v>
      </c>
      <c r="Q136" s="129">
        <v>0</v>
      </c>
      <c r="R136" s="129">
        <v>0</v>
      </c>
      <c r="S136" s="130">
        <f t="shared" ref="S136:S141" si="141">Q136+R136</f>
        <v>0</v>
      </c>
      <c r="T136" s="129">
        <f t="shared" ref="T136:U141" si="142">E136-H136-K136-N136-Q136</f>
        <v>0</v>
      </c>
      <c r="U136" s="129">
        <f t="shared" si="142"/>
        <v>2510528.56</v>
      </c>
      <c r="V136" s="130">
        <f t="shared" ref="V136:V141" si="143">T136+U136</f>
        <v>2510528.56</v>
      </c>
    </row>
    <row r="137" spans="1:22" ht="26.25">
      <c r="A137" s="254"/>
      <c r="B137" s="259"/>
      <c r="C137" s="107">
        <v>2000</v>
      </c>
      <c r="D137" s="108" t="s">
        <v>18</v>
      </c>
      <c r="E137" s="129">
        <v>0</v>
      </c>
      <c r="F137" s="129">
        <v>0</v>
      </c>
      <c r="G137" s="130">
        <f t="shared" si="137"/>
        <v>0</v>
      </c>
      <c r="H137" s="129">
        <v>0</v>
      </c>
      <c r="I137" s="129">
        <v>0</v>
      </c>
      <c r="J137" s="130">
        <f t="shared" si="138"/>
        <v>0</v>
      </c>
      <c r="K137" s="129">
        <v>0</v>
      </c>
      <c r="L137" s="129">
        <v>0</v>
      </c>
      <c r="M137" s="130">
        <f t="shared" si="139"/>
        <v>0</v>
      </c>
      <c r="N137" s="129">
        <v>0</v>
      </c>
      <c r="O137" s="129">
        <v>0</v>
      </c>
      <c r="P137" s="130">
        <f t="shared" si="140"/>
        <v>0</v>
      </c>
      <c r="Q137" s="129">
        <v>0</v>
      </c>
      <c r="R137" s="129">
        <v>0</v>
      </c>
      <c r="S137" s="130">
        <f t="shared" si="141"/>
        <v>0</v>
      </c>
      <c r="T137" s="129">
        <f t="shared" si="142"/>
        <v>0</v>
      </c>
      <c r="U137" s="129">
        <f t="shared" si="142"/>
        <v>0</v>
      </c>
      <c r="V137" s="130">
        <f t="shared" si="143"/>
        <v>0</v>
      </c>
    </row>
    <row r="138" spans="1:22" ht="26.25">
      <c r="A138" s="254"/>
      <c r="B138" s="259"/>
      <c r="C138" s="107">
        <v>3000</v>
      </c>
      <c r="D138" s="108" t="s">
        <v>19</v>
      </c>
      <c r="E138" s="129">
        <v>0</v>
      </c>
      <c r="F138" s="129">
        <v>500000</v>
      </c>
      <c r="G138" s="130">
        <f t="shared" si="137"/>
        <v>500000</v>
      </c>
      <c r="H138" s="129">
        <v>0</v>
      </c>
      <c r="I138" s="129">
        <v>434621</v>
      </c>
      <c r="J138" s="130">
        <f t="shared" si="138"/>
        <v>434621</v>
      </c>
      <c r="K138" s="129">
        <v>0</v>
      </c>
      <c r="L138" s="129">
        <v>0</v>
      </c>
      <c r="M138" s="130">
        <f t="shared" si="139"/>
        <v>0</v>
      </c>
      <c r="N138" s="129">
        <v>0</v>
      </c>
      <c r="O138" s="129">
        <v>0</v>
      </c>
      <c r="P138" s="130">
        <f t="shared" si="140"/>
        <v>0</v>
      </c>
      <c r="Q138" s="129">
        <v>0</v>
      </c>
      <c r="R138" s="129">
        <v>0</v>
      </c>
      <c r="S138" s="130">
        <f t="shared" si="141"/>
        <v>0</v>
      </c>
      <c r="T138" s="129">
        <f t="shared" si="142"/>
        <v>0</v>
      </c>
      <c r="U138" s="129">
        <f t="shared" si="142"/>
        <v>65379</v>
      </c>
      <c r="V138" s="130">
        <f t="shared" si="143"/>
        <v>65379</v>
      </c>
    </row>
    <row r="139" spans="1:22" ht="26.25">
      <c r="A139" s="254"/>
      <c r="B139" s="259"/>
      <c r="C139" s="107">
        <v>4000</v>
      </c>
      <c r="D139" s="108" t="s">
        <v>20</v>
      </c>
      <c r="E139" s="129">
        <v>0</v>
      </c>
      <c r="F139" s="129">
        <v>0</v>
      </c>
      <c r="G139" s="130">
        <f t="shared" si="137"/>
        <v>0</v>
      </c>
      <c r="H139" s="129">
        <v>0</v>
      </c>
      <c r="I139" s="129">
        <v>0</v>
      </c>
      <c r="J139" s="130">
        <f t="shared" si="138"/>
        <v>0</v>
      </c>
      <c r="K139" s="129">
        <v>0</v>
      </c>
      <c r="L139" s="129">
        <v>0</v>
      </c>
      <c r="M139" s="130">
        <f t="shared" si="139"/>
        <v>0</v>
      </c>
      <c r="N139" s="129">
        <v>0</v>
      </c>
      <c r="O139" s="129">
        <v>0</v>
      </c>
      <c r="P139" s="130">
        <f t="shared" si="140"/>
        <v>0</v>
      </c>
      <c r="Q139" s="129">
        <v>0</v>
      </c>
      <c r="R139" s="129">
        <v>0</v>
      </c>
      <c r="S139" s="130">
        <f t="shared" si="141"/>
        <v>0</v>
      </c>
      <c r="T139" s="129">
        <f t="shared" si="142"/>
        <v>0</v>
      </c>
      <c r="U139" s="129">
        <f t="shared" si="142"/>
        <v>0</v>
      </c>
      <c r="V139" s="130">
        <f t="shared" si="143"/>
        <v>0</v>
      </c>
    </row>
    <row r="140" spans="1:22" ht="26.25">
      <c r="A140" s="254"/>
      <c r="B140" s="259"/>
      <c r="C140" s="107">
        <v>5000</v>
      </c>
      <c r="D140" s="108" t="s">
        <v>21</v>
      </c>
      <c r="E140" s="129">
        <v>64090</v>
      </c>
      <c r="F140" s="129">
        <v>0</v>
      </c>
      <c r="G140" s="130">
        <f t="shared" si="137"/>
        <v>64090</v>
      </c>
      <c r="H140" s="129">
        <v>64090</v>
      </c>
      <c r="I140" s="129">
        <v>0</v>
      </c>
      <c r="J140" s="130">
        <f t="shared" si="138"/>
        <v>64090</v>
      </c>
      <c r="K140" s="129">
        <v>0</v>
      </c>
      <c r="L140" s="129">
        <v>0</v>
      </c>
      <c r="M140" s="130">
        <f t="shared" si="139"/>
        <v>0</v>
      </c>
      <c r="N140" s="129">
        <v>0</v>
      </c>
      <c r="O140" s="129">
        <v>0</v>
      </c>
      <c r="P140" s="130">
        <f t="shared" si="140"/>
        <v>0</v>
      </c>
      <c r="Q140" s="129">
        <v>0</v>
      </c>
      <c r="R140" s="129">
        <v>0</v>
      </c>
      <c r="S140" s="130">
        <f t="shared" si="141"/>
        <v>0</v>
      </c>
      <c r="T140" s="129">
        <f t="shared" si="142"/>
        <v>0</v>
      </c>
      <c r="U140" s="129">
        <f t="shared" si="142"/>
        <v>0</v>
      </c>
      <c r="V140" s="130">
        <f t="shared" si="143"/>
        <v>0</v>
      </c>
    </row>
    <row r="141" spans="1:22" ht="27" thickBot="1">
      <c r="A141" s="255"/>
      <c r="B141" s="260"/>
      <c r="C141" s="109">
        <v>6000</v>
      </c>
      <c r="D141" s="110" t="s">
        <v>22</v>
      </c>
      <c r="E141" s="112">
        <v>0</v>
      </c>
      <c r="F141" s="112">
        <v>0</v>
      </c>
      <c r="G141" s="111">
        <f t="shared" si="137"/>
        <v>0</v>
      </c>
      <c r="H141" s="112">
        <v>0</v>
      </c>
      <c r="I141" s="112">
        <v>0</v>
      </c>
      <c r="J141" s="111">
        <f t="shared" si="138"/>
        <v>0</v>
      </c>
      <c r="K141" s="112">
        <v>0</v>
      </c>
      <c r="L141" s="112">
        <v>0</v>
      </c>
      <c r="M141" s="111">
        <f t="shared" si="139"/>
        <v>0</v>
      </c>
      <c r="N141" s="112">
        <v>0</v>
      </c>
      <c r="O141" s="112">
        <v>0</v>
      </c>
      <c r="P141" s="111">
        <f t="shared" si="140"/>
        <v>0</v>
      </c>
      <c r="Q141" s="112">
        <v>0</v>
      </c>
      <c r="R141" s="112">
        <v>0</v>
      </c>
      <c r="S141" s="111">
        <f t="shared" si="141"/>
        <v>0</v>
      </c>
      <c r="T141" s="112">
        <f t="shared" si="142"/>
        <v>0</v>
      </c>
      <c r="U141" s="112">
        <f t="shared" si="142"/>
        <v>0</v>
      </c>
      <c r="V141" s="111">
        <f t="shared" si="143"/>
        <v>0</v>
      </c>
    </row>
    <row r="142" spans="1:22" ht="57.6" customHeight="1">
      <c r="A142" s="257">
        <v>8</v>
      </c>
      <c r="B142" s="250" t="s">
        <v>64</v>
      </c>
      <c r="C142" s="250"/>
      <c r="D142" s="250"/>
      <c r="E142" s="105">
        <f>SUM(E143:E148)</f>
        <v>3313285.8</v>
      </c>
      <c r="F142" s="105">
        <f t="shared" ref="F142:V142" si="144">SUM(F143:F148)</f>
        <v>9538490</v>
      </c>
      <c r="G142" s="105">
        <f t="shared" si="144"/>
        <v>12851775.800000001</v>
      </c>
      <c r="H142" s="105">
        <f t="shared" si="144"/>
        <v>3313227.15</v>
      </c>
      <c r="I142" s="105">
        <f t="shared" si="144"/>
        <v>5021972.0100000007</v>
      </c>
      <c r="J142" s="105">
        <f t="shared" si="144"/>
        <v>8335199.1600000001</v>
      </c>
      <c r="K142" s="105">
        <f t="shared" si="144"/>
        <v>0</v>
      </c>
      <c r="L142" s="105">
        <f t="shared" si="144"/>
        <v>0</v>
      </c>
      <c r="M142" s="105">
        <f t="shared" si="144"/>
        <v>0</v>
      </c>
      <c r="N142" s="105">
        <f t="shared" si="144"/>
        <v>0</v>
      </c>
      <c r="O142" s="105">
        <f t="shared" si="144"/>
        <v>0</v>
      </c>
      <c r="P142" s="105">
        <f t="shared" si="144"/>
        <v>0</v>
      </c>
      <c r="Q142" s="105">
        <f t="shared" si="144"/>
        <v>0</v>
      </c>
      <c r="R142" s="105">
        <f t="shared" si="144"/>
        <v>0</v>
      </c>
      <c r="S142" s="105">
        <f t="shared" si="144"/>
        <v>0</v>
      </c>
      <c r="T142" s="105">
        <f t="shared" si="144"/>
        <v>58.649999999906868</v>
      </c>
      <c r="U142" s="105">
        <f t="shared" si="144"/>
        <v>4516517.9899999993</v>
      </c>
      <c r="V142" s="105">
        <f t="shared" si="144"/>
        <v>4516576.6399999997</v>
      </c>
    </row>
    <row r="143" spans="1:22" ht="26.25">
      <c r="A143" s="254"/>
      <c r="B143" s="251"/>
      <c r="C143" s="107">
        <v>1000</v>
      </c>
      <c r="D143" s="108" t="s">
        <v>17</v>
      </c>
      <c r="E143" s="129">
        <v>0</v>
      </c>
      <c r="F143" s="129">
        <v>8998490</v>
      </c>
      <c r="G143" s="130">
        <f t="shared" ref="G143:G148" si="145">E143+F143</f>
        <v>8998490</v>
      </c>
      <c r="H143" s="129">
        <v>0</v>
      </c>
      <c r="I143" s="129">
        <v>4748802.82</v>
      </c>
      <c r="J143" s="130">
        <f t="shared" ref="J143:J148" si="146">H143+I143</f>
        <v>4748802.82</v>
      </c>
      <c r="K143" s="129">
        <v>0</v>
      </c>
      <c r="L143" s="129">
        <v>0</v>
      </c>
      <c r="M143" s="130">
        <f t="shared" ref="M143:M148" si="147">K143+L143</f>
        <v>0</v>
      </c>
      <c r="N143" s="129">
        <v>0</v>
      </c>
      <c r="O143" s="129">
        <v>0</v>
      </c>
      <c r="P143" s="130">
        <f t="shared" ref="P143:P148" si="148">N143+O143</f>
        <v>0</v>
      </c>
      <c r="Q143" s="129">
        <v>0</v>
      </c>
      <c r="R143" s="129">
        <v>0</v>
      </c>
      <c r="S143" s="130">
        <f t="shared" ref="S143:S148" si="149">Q143+R143</f>
        <v>0</v>
      </c>
      <c r="T143" s="129">
        <f t="shared" ref="T143:U148" si="150">E143-H143-K143-N143-Q143</f>
        <v>0</v>
      </c>
      <c r="U143" s="129">
        <f t="shared" si="150"/>
        <v>4249687.18</v>
      </c>
      <c r="V143" s="130">
        <f t="shared" ref="V143:V148" si="151">T143+U143</f>
        <v>4249687.18</v>
      </c>
    </row>
    <row r="144" spans="1:22" ht="26.25">
      <c r="A144" s="254"/>
      <c r="B144" s="251"/>
      <c r="C144" s="107">
        <v>2000</v>
      </c>
      <c r="D144" s="108" t="s">
        <v>18</v>
      </c>
      <c r="E144" s="129">
        <v>0</v>
      </c>
      <c r="F144" s="129">
        <v>240000</v>
      </c>
      <c r="G144" s="130">
        <f t="shared" si="145"/>
        <v>240000</v>
      </c>
      <c r="H144" s="129">
        <v>0</v>
      </c>
      <c r="I144" s="129">
        <v>180786.79</v>
      </c>
      <c r="J144" s="130">
        <f t="shared" si="146"/>
        <v>180786.79</v>
      </c>
      <c r="K144" s="129">
        <v>0</v>
      </c>
      <c r="L144" s="129">
        <v>0</v>
      </c>
      <c r="M144" s="130">
        <f t="shared" si="147"/>
        <v>0</v>
      </c>
      <c r="N144" s="129">
        <v>0</v>
      </c>
      <c r="O144" s="129">
        <v>0</v>
      </c>
      <c r="P144" s="130">
        <f t="shared" si="148"/>
        <v>0</v>
      </c>
      <c r="Q144" s="129">
        <v>0</v>
      </c>
      <c r="R144" s="129">
        <v>0</v>
      </c>
      <c r="S144" s="130">
        <f t="shared" si="149"/>
        <v>0</v>
      </c>
      <c r="T144" s="129">
        <f t="shared" si="150"/>
        <v>0</v>
      </c>
      <c r="U144" s="129">
        <f t="shared" si="150"/>
        <v>59213.209999999992</v>
      </c>
      <c r="V144" s="130">
        <f t="shared" si="151"/>
        <v>59213.209999999992</v>
      </c>
    </row>
    <row r="145" spans="1:24" ht="26.25">
      <c r="A145" s="254"/>
      <c r="B145" s="251"/>
      <c r="C145" s="107">
        <v>3000</v>
      </c>
      <c r="D145" s="108" t="s">
        <v>19</v>
      </c>
      <c r="E145" s="129">
        <v>2941674</v>
      </c>
      <c r="F145" s="129">
        <v>300000</v>
      </c>
      <c r="G145" s="130">
        <f t="shared" si="145"/>
        <v>3241674</v>
      </c>
      <c r="H145" s="129">
        <v>2941615.35</v>
      </c>
      <c r="I145" s="129">
        <v>92382.399999999994</v>
      </c>
      <c r="J145" s="130">
        <f t="shared" si="146"/>
        <v>3033997.75</v>
      </c>
      <c r="K145" s="129">
        <v>0</v>
      </c>
      <c r="L145" s="129">
        <v>0</v>
      </c>
      <c r="M145" s="130">
        <f t="shared" si="147"/>
        <v>0</v>
      </c>
      <c r="N145" s="129">
        <v>0</v>
      </c>
      <c r="O145" s="129">
        <v>0</v>
      </c>
      <c r="P145" s="130">
        <f t="shared" si="148"/>
        <v>0</v>
      </c>
      <c r="Q145" s="129">
        <v>0</v>
      </c>
      <c r="R145" s="129">
        <v>0</v>
      </c>
      <c r="S145" s="130">
        <f t="shared" si="149"/>
        <v>0</v>
      </c>
      <c r="T145" s="129">
        <f t="shared" si="150"/>
        <v>58.649999999906868</v>
      </c>
      <c r="U145" s="129">
        <f t="shared" si="150"/>
        <v>207617.6</v>
      </c>
      <c r="V145" s="130">
        <f t="shared" si="151"/>
        <v>207676.24999999991</v>
      </c>
    </row>
    <row r="146" spans="1:24" ht="26.25">
      <c r="A146" s="254"/>
      <c r="B146" s="251"/>
      <c r="C146" s="107">
        <v>4000</v>
      </c>
      <c r="D146" s="108" t="s">
        <v>20</v>
      </c>
      <c r="E146" s="129">
        <v>0</v>
      </c>
      <c r="F146" s="129">
        <v>0</v>
      </c>
      <c r="G146" s="130">
        <f t="shared" si="145"/>
        <v>0</v>
      </c>
      <c r="H146" s="129">
        <v>0</v>
      </c>
      <c r="I146" s="129">
        <v>0</v>
      </c>
      <c r="J146" s="130">
        <f t="shared" si="146"/>
        <v>0</v>
      </c>
      <c r="K146" s="129">
        <v>0</v>
      </c>
      <c r="L146" s="129">
        <v>0</v>
      </c>
      <c r="M146" s="130">
        <f t="shared" si="147"/>
        <v>0</v>
      </c>
      <c r="N146" s="129">
        <v>0</v>
      </c>
      <c r="O146" s="129">
        <v>0</v>
      </c>
      <c r="P146" s="130">
        <f t="shared" si="148"/>
        <v>0</v>
      </c>
      <c r="Q146" s="129">
        <v>0</v>
      </c>
      <c r="R146" s="129">
        <v>0</v>
      </c>
      <c r="S146" s="130">
        <f t="shared" si="149"/>
        <v>0</v>
      </c>
      <c r="T146" s="129">
        <f t="shared" si="150"/>
        <v>0</v>
      </c>
      <c r="U146" s="129">
        <f t="shared" si="150"/>
        <v>0</v>
      </c>
      <c r="V146" s="130">
        <f t="shared" si="151"/>
        <v>0</v>
      </c>
    </row>
    <row r="147" spans="1:24" ht="26.25">
      <c r="A147" s="254"/>
      <c r="B147" s="251"/>
      <c r="C147" s="107">
        <v>5000</v>
      </c>
      <c r="D147" s="108" t="s">
        <v>21</v>
      </c>
      <c r="E147" s="129">
        <v>371611.8</v>
      </c>
      <c r="F147" s="129">
        <v>0</v>
      </c>
      <c r="G147" s="130">
        <f t="shared" si="145"/>
        <v>371611.8</v>
      </c>
      <c r="H147" s="129">
        <v>371611.8</v>
      </c>
      <c r="I147" s="129">
        <v>0</v>
      </c>
      <c r="J147" s="130">
        <f t="shared" si="146"/>
        <v>371611.8</v>
      </c>
      <c r="K147" s="129">
        <v>0</v>
      </c>
      <c r="L147" s="129">
        <v>0</v>
      </c>
      <c r="M147" s="130">
        <f t="shared" si="147"/>
        <v>0</v>
      </c>
      <c r="N147" s="129">
        <v>0</v>
      </c>
      <c r="O147" s="129">
        <v>0</v>
      </c>
      <c r="P147" s="130">
        <f t="shared" si="148"/>
        <v>0</v>
      </c>
      <c r="Q147" s="129">
        <v>0</v>
      </c>
      <c r="R147" s="129">
        <v>0</v>
      </c>
      <c r="S147" s="130">
        <f t="shared" si="149"/>
        <v>0</v>
      </c>
      <c r="T147" s="129">
        <f t="shared" si="150"/>
        <v>0</v>
      </c>
      <c r="U147" s="129">
        <f t="shared" si="150"/>
        <v>0</v>
      </c>
      <c r="V147" s="130">
        <f t="shared" si="151"/>
        <v>0</v>
      </c>
    </row>
    <row r="148" spans="1:24" ht="27" thickBot="1">
      <c r="A148" s="255"/>
      <c r="B148" s="252"/>
      <c r="C148" s="109">
        <v>6000</v>
      </c>
      <c r="D148" s="110" t="s">
        <v>22</v>
      </c>
      <c r="E148" s="112">
        <v>0</v>
      </c>
      <c r="F148" s="112">
        <v>0</v>
      </c>
      <c r="G148" s="111">
        <f t="shared" si="145"/>
        <v>0</v>
      </c>
      <c r="H148" s="112">
        <v>0</v>
      </c>
      <c r="I148" s="112">
        <v>0</v>
      </c>
      <c r="J148" s="111">
        <f t="shared" si="146"/>
        <v>0</v>
      </c>
      <c r="K148" s="112">
        <v>0</v>
      </c>
      <c r="L148" s="112">
        <v>0</v>
      </c>
      <c r="M148" s="111">
        <f t="shared" si="147"/>
        <v>0</v>
      </c>
      <c r="N148" s="112">
        <v>0</v>
      </c>
      <c r="O148" s="112">
        <v>0</v>
      </c>
      <c r="P148" s="111">
        <f t="shared" si="148"/>
        <v>0</v>
      </c>
      <c r="Q148" s="112">
        <v>0</v>
      </c>
      <c r="R148" s="112">
        <v>0</v>
      </c>
      <c r="S148" s="111">
        <f t="shared" si="149"/>
        <v>0</v>
      </c>
      <c r="T148" s="112">
        <f t="shared" si="150"/>
        <v>0</v>
      </c>
      <c r="U148" s="112">
        <f t="shared" si="150"/>
        <v>0</v>
      </c>
      <c r="V148" s="111">
        <f t="shared" si="151"/>
        <v>0</v>
      </c>
    </row>
    <row r="149" spans="1:24" ht="52.5" customHeight="1" thickBot="1">
      <c r="A149" s="258">
        <v>9</v>
      </c>
      <c r="B149" s="250" t="s">
        <v>65</v>
      </c>
      <c r="C149" s="250"/>
      <c r="D149" s="250"/>
      <c r="E149" s="105">
        <f>E150+E157</f>
        <v>14222392.4</v>
      </c>
      <c r="F149" s="105">
        <f t="shared" ref="F149:V149" si="152">F150+F157</f>
        <v>399500</v>
      </c>
      <c r="G149" s="105">
        <f t="shared" si="152"/>
        <v>14621892.4</v>
      </c>
      <c r="H149" s="105">
        <f t="shared" si="152"/>
        <v>14008712.609999999</v>
      </c>
      <c r="I149" s="105">
        <f t="shared" si="152"/>
        <v>0</v>
      </c>
      <c r="J149" s="105">
        <f t="shared" si="152"/>
        <v>14008712.609999999</v>
      </c>
      <c r="K149" s="105">
        <f t="shared" si="152"/>
        <v>0</v>
      </c>
      <c r="L149" s="105">
        <f t="shared" si="152"/>
        <v>0</v>
      </c>
      <c r="M149" s="105">
        <f t="shared" si="152"/>
        <v>0</v>
      </c>
      <c r="N149" s="105">
        <f t="shared" si="152"/>
        <v>0</v>
      </c>
      <c r="O149" s="105">
        <f t="shared" si="152"/>
        <v>0</v>
      </c>
      <c r="P149" s="105">
        <f t="shared" si="152"/>
        <v>0</v>
      </c>
      <c r="Q149" s="105">
        <f t="shared" si="152"/>
        <v>0</v>
      </c>
      <c r="R149" s="105">
        <f t="shared" si="152"/>
        <v>0</v>
      </c>
      <c r="S149" s="105">
        <f t="shared" si="152"/>
        <v>0</v>
      </c>
      <c r="T149" s="105">
        <f t="shared" si="152"/>
        <v>213679.79000000097</v>
      </c>
      <c r="U149" s="105">
        <f t="shared" si="152"/>
        <v>399500</v>
      </c>
      <c r="V149" s="105">
        <f t="shared" si="152"/>
        <v>613179.79000000097</v>
      </c>
    </row>
    <row r="150" spans="1:24" ht="52.5" customHeight="1" thickBot="1">
      <c r="A150" s="258"/>
      <c r="B150" s="259">
        <v>1</v>
      </c>
      <c r="C150" s="259" t="s">
        <v>65</v>
      </c>
      <c r="D150" s="259"/>
      <c r="E150" s="106">
        <f>SUM(E151:E156)</f>
        <v>6305180</v>
      </c>
      <c r="F150" s="106">
        <f t="shared" ref="F150:V150" si="153">SUM(F151:F156)</f>
        <v>399500</v>
      </c>
      <c r="G150" s="106">
        <f t="shared" si="153"/>
        <v>6704680</v>
      </c>
      <c r="H150" s="106">
        <f t="shared" si="153"/>
        <v>6133500</v>
      </c>
      <c r="I150" s="106">
        <f t="shared" si="153"/>
        <v>0</v>
      </c>
      <c r="J150" s="106">
        <f t="shared" si="153"/>
        <v>6133500</v>
      </c>
      <c r="K150" s="106">
        <f t="shared" si="153"/>
        <v>0</v>
      </c>
      <c r="L150" s="106">
        <f t="shared" si="153"/>
        <v>0</v>
      </c>
      <c r="M150" s="106">
        <f t="shared" si="153"/>
        <v>0</v>
      </c>
      <c r="N150" s="106">
        <f t="shared" si="153"/>
        <v>0</v>
      </c>
      <c r="O150" s="106">
        <f t="shared" si="153"/>
        <v>0</v>
      </c>
      <c r="P150" s="106">
        <f t="shared" si="153"/>
        <v>0</v>
      </c>
      <c r="Q150" s="106">
        <f t="shared" si="153"/>
        <v>0</v>
      </c>
      <c r="R150" s="106">
        <f t="shared" si="153"/>
        <v>0</v>
      </c>
      <c r="S150" s="106">
        <f t="shared" si="153"/>
        <v>0</v>
      </c>
      <c r="T150" s="106">
        <f t="shared" si="153"/>
        <v>171680</v>
      </c>
      <c r="U150" s="106">
        <f t="shared" si="153"/>
        <v>399500</v>
      </c>
      <c r="V150" s="106">
        <f t="shared" si="153"/>
        <v>571180</v>
      </c>
    </row>
    <row r="151" spans="1:24" ht="27" thickBot="1">
      <c r="A151" s="258"/>
      <c r="B151" s="259"/>
      <c r="C151" s="107">
        <v>1000</v>
      </c>
      <c r="D151" s="108" t="s">
        <v>17</v>
      </c>
      <c r="E151" s="129">
        <v>0</v>
      </c>
      <c r="F151" s="129">
        <v>0</v>
      </c>
      <c r="G151" s="130">
        <f t="shared" ref="G151:G156" si="154">E151+F151</f>
        <v>0</v>
      </c>
      <c r="H151" s="129">
        <v>0</v>
      </c>
      <c r="I151" s="129">
        <v>0</v>
      </c>
      <c r="J151" s="130">
        <f t="shared" ref="J151:J156" si="155">H151+I151</f>
        <v>0</v>
      </c>
      <c r="K151" s="129">
        <v>0</v>
      </c>
      <c r="L151" s="129">
        <v>0</v>
      </c>
      <c r="M151" s="130">
        <f t="shared" ref="M151:M156" si="156">K151+L151</f>
        <v>0</v>
      </c>
      <c r="N151" s="129">
        <v>0</v>
      </c>
      <c r="O151" s="129">
        <v>0</v>
      </c>
      <c r="P151" s="130">
        <f t="shared" ref="P151:P156" si="157">N151+O151</f>
        <v>0</v>
      </c>
      <c r="Q151" s="129">
        <v>0</v>
      </c>
      <c r="R151" s="129">
        <v>0</v>
      </c>
      <c r="S151" s="130">
        <f t="shared" ref="S151:S156" si="158">Q151+R151</f>
        <v>0</v>
      </c>
      <c r="T151" s="129">
        <f t="shared" ref="T151:U156" si="159">E151-H151-K151-N151-Q151</f>
        <v>0</v>
      </c>
      <c r="U151" s="129">
        <f t="shared" si="159"/>
        <v>0</v>
      </c>
      <c r="V151" s="130">
        <f t="shared" ref="V151:V156" si="160">T151+U151</f>
        <v>0</v>
      </c>
    </row>
    <row r="152" spans="1:24" ht="27" thickBot="1">
      <c r="A152" s="258"/>
      <c r="B152" s="259"/>
      <c r="C152" s="107">
        <v>2000</v>
      </c>
      <c r="D152" s="108" t="s">
        <v>18</v>
      </c>
      <c r="E152" s="129">
        <v>0</v>
      </c>
      <c r="F152" s="129">
        <v>399500</v>
      </c>
      <c r="G152" s="130">
        <f t="shared" si="154"/>
        <v>399500</v>
      </c>
      <c r="H152" s="129">
        <v>0</v>
      </c>
      <c r="I152" s="129">
        <v>0</v>
      </c>
      <c r="J152" s="130">
        <f t="shared" si="155"/>
        <v>0</v>
      </c>
      <c r="K152" s="129">
        <v>0</v>
      </c>
      <c r="L152" s="129">
        <v>0</v>
      </c>
      <c r="M152" s="130">
        <f t="shared" si="156"/>
        <v>0</v>
      </c>
      <c r="N152" s="129">
        <v>0</v>
      </c>
      <c r="O152" s="129">
        <v>0</v>
      </c>
      <c r="P152" s="130">
        <f t="shared" si="157"/>
        <v>0</v>
      </c>
      <c r="Q152" s="129">
        <v>0</v>
      </c>
      <c r="R152" s="129">
        <v>0</v>
      </c>
      <c r="S152" s="130">
        <f t="shared" si="158"/>
        <v>0</v>
      </c>
      <c r="T152" s="129">
        <f t="shared" si="159"/>
        <v>0</v>
      </c>
      <c r="U152" s="129">
        <f t="shared" si="159"/>
        <v>399500</v>
      </c>
      <c r="V152" s="130">
        <f t="shared" si="160"/>
        <v>399500</v>
      </c>
    </row>
    <row r="153" spans="1:24" ht="27" thickBot="1">
      <c r="A153" s="258"/>
      <c r="B153" s="259"/>
      <c r="C153" s="107">
        <v>3000</v>
      </c>
      <c r="D153" s="108" t="s">
        <v>19</v>
      </c>
      <c r="E153" s="129">
        <v>2699900</v>
      </c>
      <c r="F153" s="129">
        <v>0</v>
      </c>
      <c r="G153" s="130">
        <f t="shared" si="154"/>
        <v>2699900</v>
      </c>
      <c r="H153" s="129">
        <v>2699900</v>
      </c>
      <c r="I153" s="129">
        <v>0</v>
      </c>
      <c r="J153" s="130">
        <f t="shared" si="155"/>
        <v>2699900</v>
      </c>
      <c r="K153" s="129">
        <v>0</v>
      </c>
      <c r="L153" s="129">
        <v>0</v>
      </c>
      <c r="M153" s="130">
        <f t="shared" si="156"/>
        <v>0</v>
      </c>
      <c r="N153" s="129">
        <v>0</v>
      </c>
      <c r="O153" s="129">
        <v>0</v>
      </c>
      <c r="P153" s="130">
        <f t="shared" si="157"/>
        <v>0</v>
      </c>
      <c r="Q153" s="129">
        <v>0</v>
      </c>
      <c r="R153" s="129">
        <v>0</v>
      </c>
      <c r="S153" s="130">
        <f t="shared" si="158"/>
        <v>0</v>
      </c>
      <c r="T153" s="129">
        <f t="shared" si="159"/>
        <v>0</v>
      </c>
      <c r="U153" s="129">
        <f t="shared" si="159"/>
        <v>0</v>
      </c>
      <c r="V153" s="130">
        <f t="shared" si="160"/>
        <v>0</v>
      </c>
    </row>
    <row r="154" spans="1:24" ht="27" thickBot="1">
      <c r="A154" s="258"/>
      <c r="B154" s="259"/>
      <c r="C154" s="107">
        <v>4000</v>
      </c>
      <c r="D154" s="108" t="s">
        <v>20</v>
      </c>
      <c r="E154" s="129">
        <v>0</v>
      </c>
      <c r="F154" s="129">
        <v>0</v>
      </c>
      <c r="G154" s="130">
        <f t="shared" si="154"/>
        <v>0</v>
      </c>
      <c r="H154" s="129">
        <v>0</v>
      </c>
      <c r="I154" s="129">
        <v>0</v>
      </c>
      <c r="J154" s="130">
        <f t="shared" si="155"/>
        <v>0</v>
      </c>
      <c r="K154" s="129">
        <v>0</v>
      </c>
      <c r="L154" s="129">
        <v>0</v>
      </c>
      <c r="M154" s="130">
        <f t="shared" si="156"/>
        <v>0</v>
      </c>
      <c r="N154" s="129">
        <v>0</v>
      </c>
      <c r="O154" s="129">
        <v>0</v>
      </c>
      <c r="P154" s="130">
        <f t="shared" si="157"/>
        <v>0</v>
      </c>
      <c r="Q154" s="129">
        <v>0</v>
      </c>
      <c r="R154" s="129">
        <v>0</v>
      </c>
      <c r="S154" s="130">
        <f t="shared" si="158"/>
        <v>0</v>
      </c>
      <c r="T154" s="129">
        <f t="shared" si="159"/>
        <v>0</v>
      </c>
      <c r="U154" s="129">
        <f t="shared" si="159"/>
        <v>0</v>
      </c>
      <c r="V154" s="130">
        <f t="shared" si="160"/>
        <v>0</v>
      </c>
    </row>
    <row r="155" spans="1:24" ht="27" thickBot="1">
      <c r="A155" s="258"/>
      <c r="B155" s="259"/>
      <c r="C155" s="107">
        <v>5000</v>
      </c>
      <c r="D155" s="108" t="s">
        <v>21</v>
      </c>
      <c r="E155" s="129">
        <v>3605280</v>
      </c>
      <c r="F155" s="129">
        <v>0</v>
      </c>
      <c r="G155" s="130">
        <f t="shared" si="154"/>
        <v>3605280</v>
      </c>
      <c r="H155" s="129">
        <v>3433600</v>
      </c>
      <c r="I155" s="129">
        <v>0</v>
      </c>
      <c r="J155" s="130">
        <f t="shared" si="155"/>
        <v>3433600</v>
      </c>
      <c r="K155" s="129">
        <v>0</v>
      </c>
      <c r="L155" s="129">
        <v>0</v>
      </c>
      <c r="M155" s="130">
        <f t="shared" si="156"/>
        <v>0</v>
      </c>
      <c r="N155" s="129">
        <v>0</v>
      </c>
      <c r="O155" s="129">
        <v>0</v>
      </c>
      <c r="P155" s="130">
        <f t="shared" si="157"/>
        <v>0</v>
      </c>
      <c r="Q155" s="129">
        <v>0</v>
      </c>
      <c r="R155" s="129">
        <v>0</v>
      </c>
      <c r="S155" s="130">
        <f t="shared" si="158"/>
        <v>0</v>
      </c>
      <c r="T155" s="129">
        <f t="shared" si="159"/>
        <v>171680</v>
      </c>
      <c r="U155" s="129">
        <f t="shared" si="159"/>
        <v>0</v>
      </c>
      <c r="V155" s="130">
        <f t="shared" si="160"/>
        <v>171680</v>
      </c>
    </row>
    <row r="156" spans="1:24" ht="27" thickBot="1">
      <c r="A156" s="258"/>
      <c r="B156" s="259"/>
      <c r="C156" s="107">
        <v>6000</v>
      </c>
      <c r="D156" s="108" t="s">
        <v>22</v>
      </c>
      <c r="E156" s="129">
        <v>0</v>
      </c>
      <c r="F156" s="129">
        <v>0</v>
      </c>
      <c r="G156" s="130">
        <f t="shared" si="154"/>
        <v>0</v>
      </c>
      <c r="H156" s="129">
        <v>0</v>
      </c>
      <c r="I156" s="129">
        <v>0</v>
      </c>
      <c r="J156" s="130">
        <f t="shared" si="155"/>
        <v>0</v>
      </c>
      <c r="K156" s="129">
        <v>0</v>
      </c>
      <c r="L156" s="129">
        <v>0</v>
      </c>
      <c r="M156" s="130">
        <f t="shared" si="156"/>
        <v>0</v>
      </c>
      <c r="N156" s="129">
        <v>0</v>
      </c>
      <c r="O156" s="129">
        <v>0</v>
      </c>
      <c r="P156" s="130">
        <f t="shared" si="157"/>
        <v>0</v>
      </c>
      <c r="Q156" s="129">
        <v>0</v>
      </c>
      <c r="R156" s="129">
        <v>0</v>
      </c>
      <c r="S156" s="130">
        <f t="shared" si="158"/>
        <v>0</v>
      </c>
      <c r="T156" s="129">
        <f t="shared" si="159"/>
        <v>0</v>
      </c>
      <c r="U156" s="129">
        <f t="shared" si="159"/>
        <v>0</v>
      </c>
      <c r="V156" s="130">
        <f t="shared" si="160"/>
        <v>0</v>
      </c>
    </row>
    <row r="157" spans="1:24" ht="52.5" customHeight="1" thickBot="1">
      <c r="A157" s="258"/>
      <c r="B157" s="259">
        <v>2</v>
      </c>
      <c r="C157" s="259" t="s">
        <v>81</v>
      </c>
      <c r="D157" s="259"/>
      <c r="E157" s="106">
        <f>SUM(E158:E163)</f>
        <v>7917212.4000000004</v>
      </c>
      <c r="F157" s="106">
        <f t="shared" ref="F157:V157" si="161">SUM(F158:F163)</f>
        <v>0</v>
      </c>
      <c r="G157" s="106">
        <f t="shared" si="161"/>
        <v>7917212.4000000004</v>
      </c>
      <c r="H157" s="106">
        <f t="shared" si="161"/>
        <v>7875212.6099999994</v>
      </c>
      <c r="I157" s="106">
        <f t="shared" si="161"/>
        <v>0</v>
      </c>
      <c r="J157" s="106">
        <f t="shared" si="161"/>
        <v>7875212.6099999994</v>
      </c>
      <c r="K157" s="106">
        <f t="shared" si="161"/>
        <v>0</v>
      </c>
      <c r="L157" s="106">
        <f t="shared" si="161"/>
        <v>0</v>
      </c>
      <c r="M157" s="106">
        <f t="shared" si="161"/>
        <v>0</v>
      </c>
      <c r="N157" s="106">
        <f t="shared" si="161"/>
        <v>0</v>
      </c>
      <c r="O157" s="106">
        <f t="shared" si="161"/>
        <v>0</v>
      </c>
      <c r="P157" s="106">
        <f t="shared" si="161"/>
        <v>0</v>
      </c>
      <c r="Q157" s="106">
        <f t="shared" si="161"/>
        <v>0</v>
      </c>
      <c r="R157" s="106">
        <f t="shared" si="161"/>
        <v>0</v>
      </c>
      <c r="S157" s="106">
        <f t="shared" si="161"/>
        <v>0</v>
      </c>
      <c r="T157" s="106">
        <f t="shared" si="161"/>
        <v>41999.790000000969</v>
      </c>
      <c r="U157" s="106">
        <f t="shared" si="161"/>
        <v>0</v>
      </c>
      <c r="V157" s="106">
        <f t="shared" si="161"/>
        <v>41999.790000000969</v>
      </c>
    </row>
    <row r="158" spans="1:24" ht="27" thickBot="1">
      <c r="A158" s="258"/>
      <c r="B158" s="259"/>
      <c r="C158" s="107">
        <v>1000</v>
      </c>
      <c r="D158" s="108" t="s">
        <v>17</v>
      </c>
      <c r="E158" s="129">
        <v>0</v>
      </c>
      <c r="F158" s="129">
        <v>0</v>
      </c>
      <c r="G158" s="130">
        <f t="shared" ref="G158:G163" si="162">E158+F158</f>
        <v>0</v>
      </c>
      <c r="H158" s="129">
        <v>0</v>
      </c>
      <c r="I158" s="129">
        <v>0</v>
      </c>
      <c r="J158" s="130">
        <f t="shared" ref="J158:J163" si="163">H158+I158</f>
        <v>0</v>
      </c>
      <c r="K158" s="129">
        <v>0</v>
      </c>
      <c r="L158" s="129">
        <v>0</v>
      </c>
      <c r="M158" s="130">
        <f t="shared" ref="M158:M163" si="164">K158+L158</f>
        <v>0</v>
      </c>
      <c r="N158" s="129">
        <v>0</v>
      </c>
      <c r="O158" s="129">
        <v>0</v>
      </c>
      <c r="P158" s="130">
        <f t="shared" ref="P158:P163" si="165">N158+O158</f>
        <v>0</v>
      </c>
      <c r="Q158" s="129">
        <v>0</v>
      </c>
      <c r="R158" s="129">
        <v>0</v>
      </c>
      <c r="S158" s="130">
        <f t="shared" ref="S158:S163" si="166">Q158+R158</f>
        <v>0</v>
      </c>
      <c r="T158" s="129">
        <f t="shared" ref="T158:U163" si="167">E158-H158-K158-N158-Q158</f>
        <v>0</v>
      </c>
      <c r="U158" s="129">
        <f t="shared" si="167"/>
        <v>0</v>
      </c>
      <c r="V158" s="130">
        <f t="shared" ref="V158:V163" si="168">T158+U158</f>
        <v>0</v>
      </c>
    </row>
    <row r="159" spans="1:24" ht="27" thickBot="1">
      <c r="A159" s="258"/>
      <c r="B159" s="259"/>
      <c r="C159" s="107">
        <v>2000</v>
      </c>
      <c r="D159" s="108" t="s">
        <v>18</v>
      </c>
      <c r="E159" s="129">
        <v>0</v>
      </c>
      <c r="F159" s="129">
        <v>0</v>
      </c>
      <c r="G159" s="130">
        <f t="shared" si="162"/>
        <v>0</v>
      </c>
      <c r="H159" s="129">
        <v>0</v>
      </c>
      <c r="I159" s="129">
        <v>0</v>
      </c>
      <c r="J159" s="130">
        <f t="shared" si="163"/>
        <v>0</v>
      </c>
      <c r="K159" s="129">
        <v>0</v>
      </c>
      <c r="L159" s="129">
        <v>0</v>
      </c>
      <c r="M159" s="130">
        <f t="shared" si="164"/>
        <v>0</v>
      </c>
      <c r="N159" s="129">
        <v>0</v>
      </c>
      <c r="O159" s="129">
        <v>0</v>
      </c>
      <c r="P159" s="130">
        <f t="shared" si="165"/>
        <v>0</v>
      </c>
      <c r="Q159" s="129">
        <v>0</v>
      </c>
      <c r="R159" s="129">
        <v>0</v>
      </c>
      <c r="S159" s="130">
        <f t="shared" si="166"/>
        <v>0</v>
      </c>
      <c r="T159" s="129">
        <f t="shared" si="167"/>
        <v>0</v>
      </c>
      <c r="U159" s="129">
        <f t="shared" si="167"/>
        <v>0</v>
      </c>
      <c r="V159" s="130">
        <f t="shared" si="168"/>
        <v>0</v>
      </c>
      <c r="X159" s="133"/>
    </row>
    <row r="160" spans="1:24" ht="27" thickBot="1">
      <c r="A160" s="258"/>
      <c r="B160" s="259"/>
      <c r="C160" s="107">
        <v>3000</v>
      </c>
      <c r="D160" s="108" t="s">
        <v>19</v>
      </c>
      <c r="E160" s="129">
        <v>0</v>
      </c>
      <c r="F160" s="129">
        <v>0</v>
      </c>
      <c r="G160" s="130">
        <f t="shared" si="162"/>
        <v>0</v>
      </c>
      <c r="H160" s="129">
        <v>0</v>
      </c>
      <c r="I160" s="129">
        <v>0</v>
      </c>
      <c r="J160" s="130">
        <f t="shared" si="163"/>
        <v>0</v>
      </c>
      <c r="K160" s="129">
        <v>0</v>
      </c>
      <c r="L160" s="129">
        <v>0</v>
      </c>
      <c r="M160" s="130">
        <f t="shared" si="164"/>
        <v>0</v>
      </c>
      <c r="N160" s="129">
        <v>0</v>
      </c>
      <c r="O160" s="129">
        <v>0</v>
      </c>
      <c r="P160" s="130">
        <f t="shared" si="165"/>
        <v>0</v>
      </c>
      <c r="Q160" s="129">
        <v>0</v>
      </c>
      <c r="R160" s="129">
        <v>0</v>
      </c>
      <c r="S160" s="130">
        <f t="shared" si="166"/>
        <v>0</v>
      </c>
      <c r="T160" s="129">
        <f t="shared" si="167"/>
        <v>0</v>
      </c>
      <c r="U160" s="129">
        <f t="shared" si="167"/>
        <v>0</v>
      </c>
      <c r="V160" s="130">
        <f t="shared" si="168"/>
        <v>0</v>
      </c>
      <c r="X160" s="134"/>
    </row>
    <row r="161" spans="1:22" ht="27" thickBot="1">
      <c r="A161" s="258"/>
      <c r="B161" s="259"/>
      <c r="C161" s="107">
        <v>4000</v>
      </c>
      <c r="D161" s="108" t="s">
        <v>20</v>
      </c>
      <c r="E161" s="129">
        <v>0</v>
      </c>
      <c r="F161" s="129">
        <v>0</v>
      </c>
      <c r="G161" s="130">
        <f t="shared" si="162"/>
        <v>0</v>
      </c>
      <c r="H161" s="129">
        <v>0</v>
      </c>
      <c r="I161" s="129">
        <v>0</v>
      </c>
      <c r="J161" s="130">
        <f t="shared" si="163"/>
        <v>0</v>
      </c>
      <c r="K161" s="129">
        <v>0</v>
      </c>
      <c r="L161" s="129">
        <v>0</v>
      </c>
      <c r="M161" s="130">
        <f t="shared" si="164"/>
        <v>0</v>
      </c>
      <c r="N161" s="129">
        <v>0</v>
      </c>
      <c r="O161" s="129">
        <v>0</v>
      </c>
      <c r="P161" s="130">
        <f t="shared" si="165"/>
        <v>0</v>
      </c>
      <c r="Q161" s="129">
        <v>0</v>
      </c>
      <c r="R161" s="129">
        <v>0</v>
      </c>
      <c r="S161" s="130">
        <f t="shared" si="166"/>
        <v>0</v>
      </c>
      <c r="T161" s="129">
        <f t="shared" si="167"/>
        <v>0</v>
      </c>
      <c r="U161" s="129">
        <f t="shared" si="167"/>
        <v>0</v>
      </c>
      <c r="V161" s="130">
        <f t="shared" si="168"/>
        <v>0</v>
      </c>
    </row>
    <row r="162" spans="1:22" ht="27" thickBot="1">
      <c r="A162" s="258"/>
      <c r="B162" s="259"/>
      <c r="C162" s="107">
        <v>5000</v>
      </c>
      <c r="D162" s="108" t="s">
        <v>21</v>
      </c>
      <c r="E162" s="129">
        <v>7917212.4000000004</v>
      </c>
      <c r="F162" s="129">
        <v>0</v>
      </c>
      <c r="G162" s="130">
        <f t="shared" si="162"/>
        <v>7917212.4000000004</v>
      </c>
      <c r="H162" s="129">
        <v>7875212.6099999994</v>
      </c>
      <c r="I162" s="129">
        <v>0</v>
      </c>
      <c r="J162" s="130">
        <f t="shared" si="163"/>
        <v>7875212.6099999994</v>
      </c>
      <c r="K162" s="129">
        <v>0</v>
      </c>
      <c r="L162" s="129">
        <v>0</v>
      </c>
      <c r="M162" s="130">
        <f t="shared" si="164"/>
        <v>0</v>
      </c>
      <c r="N162" s="129">
        <v>0</v>
      </c>
      <c r="O162" s="129">
        <v>0</v>
      </c>
      <c r="P162" s="130">
        <f t="shared" si="165"/>
        <v>0</v>
      </c>
      <c r="Q162" s="129">
        <v>0</v>
      </c>
      <c r="R162" s="129">
        <v>0</v>
      </c>
      <c r="S162" s="130">
        <f t="shared" si="166"/>
        <v>0</v>
      </c>
      <c r="T162" s="129">
        <f t="shared" si="167"/>
        <v>41999.790000000969</v>
      </c>
      <c r="U162" s="129">
        <f t="shared" si="167"/>
        <v>0</v>
      </c>
      <c r="V162" s="130">
        <f t="shared" si="168"/>
        <v>41999.790000000969</v>
      </c>
    </row>
    <row r="163" spans="1:22" ht="27" thickBot="1">
      <c r="A163" s="258"/>
      <c r="B163" s="260"/>
      <c r="C163" s="109">
        <v>6000</v>
      </c>
      <c r="D163" s="110" t="s">
        <v>22</v>
      </c>
      <c r="E163" s="112">
        <v>0</v>
      </c>
      <c r="F163" s="112">
        <v>0</v>
      </c>
      <c r="G163" s="111">
        <f t="shared" si="162"/>
        <v>0</v>
      </c>
      <c r="H163" s="112">
        <v>0</v>
      </c>
      <c r="I163" s="112">
        <v>0</v>
      </c>
      <c r="J163" s="111">
        <f t="shared" si="163"/>
        <v>0</v>
      </c>
      <c r="K163" s="112">
        <v>0</v>
      </c>
      <c r="L163" s="112">
        <v>0</v>
      </c>
      <c r="M163" s="111">
        <f t="shared" si="164"/>
        <v>0</v>
      </c>
      <c r="N163" s="112">
        <v>0</v>
      </c>
      <c r="O163" s="112">
        <v>0</v>
      </c>
      <c r="P163" s="111">
        <f t="shared" si="165"/>
        <v>0</v>
      </c>
      <c r="Q163" s="112">
        <v>0</v>
      </c>
      <c r="R163" s="112">
        <v>0</v>
      </c>
      <c r="S163" s="111">
        <f t="shared" si="166"/>
        <v>0</v>
      </c>
      <c r="T163" s="112">
        <f t="shared" si="167"/>
        <v>0</v>
      </c>
      <c r="U163" s="112">
        <f t="shared" si="167"/>
        <v>0</v>
      </c>
      <c r="V163" s="111">
        <f t="shared" si="168"/>
        <v>0</v>
      </c>
    </row>
    <row r="164" spans="1:22" ht="52.5" customHeight="1">
      <c r="A164" s="247">
        <v>10</v>
      </c>
      <c r="B164" s="250" t="s">
        <v>66</v>
      </c>
      <c r="C164" s="250"/>
      <c r="D164" s="250"/>
      <c r="E164" s="105">
        <f>SUM(E165:E170)</f>
        <v>0</v>
      </c>
      <c r="F164" s="105">
        <f t="shared" ref="F164:V164" si="169">SUM(F165:F170)</f>
        <v>0</v>
      </c>
      <c r="G164" s="105">
        <f t="shared" si="169"/>
        <v>0</v>
      </c>
      <c r="H164" s="105">
        <f t="shared" si="169"/>
        <v>0</v>
      </c>
      <c r="I164" s="105">
        <f t="shared" si="169"/>
        <v>0</v>
      </c>
      <c r="J164" s="105">
        <f t="shared" si="169"/>
        <v>0</v>
      </c>
      <c r="K164" s="105">
        <f t="shared" si="169"/>
        <v>0</v>
      </c>
      <c r="L164" s="105">
        <f t="shared" si="169"/>
        <v>0</v>
      </c>
      <c r="M164" s="105">
        <f t="shared" si="169"/>
        <v>0</v>
      </c>
      <c r="N164" s="105">
        <f t="shared" si="169"/>
        <v>0</v>
      </c>
      <c r="O164" s="105">
        <f t="shared" si="169"/>
        <v>0</v>
      </c>
      <c r="P164" s="105">
        <f t="shared" si="169"/>
        <v>0</v>
      </c>
      <c r="Q164" s="105">
        <f t="shared" si="169"/>
        <v>0</v>
      </c>
      <c r="R164" s="105">
        <f t="shared" si="169"/>
        <v>0</v>
      </c>
      <c r="S164" s="105">
        <f t="shared" si="169"/>
        <v>0</v>
      </c>
      <c r="T164" s="105">
        <f t="shared" si="169"/>
        <v>0</v>
      </c>
      <c r="U164" s="105">
        <f t="shared" si="169"/>
        <v>0</v>
      </c>
      <c r="V164" s="105">
        <f t="shared" si="169"/>
        <v>0</v>
      </c>
    </row>
    <row r="165" spans="1:22" ht="26.25">
      <c r="A165" s="248"/>
      <c r="B165" s="251"/>
      <c r="C165" s="107">
        <v>1000</v>
      </c>
      <c r="D165" s="108" t="s">
        <v>17</v>
      </c>
      <c r="E165" s="129">
        <v>0</v>
      </c>
      <c r="F165" s="129">
        <v>0</v>
      </c>
      <c r="G165" s="130">
        <f t="shared" ref="G165:G170" si="170">E165+F165</f>
        <v>0</v>
      </c>
      <c r="H165" s="129">
        <v>0</v>
      </c>
      <c r="I165" s="129">
        <v>0</v>
      </c>
      <c r="J165" s="130">
        <f t="shared" ref="J165:J170" si="171">H165+I165</f>
        <v>0</v>
      </c>
      <c r="K165" s="129">
        <v>0</v>
      </c>
      <c r="L165" s="129">
        <v>0</v>
      </c>
      <c r="M165" s="130">
        <f t="shared" ref="M165:M170" si="172">K165+L165</f>
        <v>0</v>
      </c>
      <c r="N165" s="129">
        <v>0</v>
      </c>
      <c r="O165" s="129">
        <v>0</v>
      </c>
      <c r="P165" s="130">
        <f t="shared" ref="P165:P170" si="173">N165+O165</f>
        <v>0</v>
      </c>
      <c r="Q165" s="129">
        <v>0</v>
      </c>
      <c r="R165" s="129">
        <v>0</v>
      </c>
      <c r="S165" s="130">
        <f t="shared" ref="S165:S170" si="174">Q165+R165</f>
        <v>0</v>
      </c>
      <c r="T165" s="129">
        <f t="shared" ref="T165:U170" si="175">E165-H165-K165-N165-Q165</f>
        <v>0</v>
      </c>
      <c r="U165" s="129">
        <f t="shared" si="175"/>
        <v>0</v>
      </c>
      <c r="V165" s="130">
        <f t="shared" ref="V165:V170" si="176">T165+U165</f>
        <v>0</v>
      </c>
    </row>
    <row r="166" spans="1:22" ht="26.25">
      <c r="A166" s="248"/>
      <c r="B166" s="251"/>
      <c r="C166" s="107">
        <v>2000</v>
      </c>
      <c r="D166" s="108" t="s">
        <v>18</v>
      </c>
      <c r="E166" s="129">
        <v>0</v>
      </c>
      <c r="F166" s="129">
        <v>0</v>
      </c>
      <c r="G166" s="130">
        <f t="shared" si="170"/>
        <v>0</v>
      </c>
      <c r="H166" s="129">
        <v>0</v>
      </c>
      <c r="I166" s="129">
        <v>0</v>
      </c>
      <c r="J166" s="130">
        <f t="shared" si="171"/>
        <v>0</v>
      </c>
      <c r="K166" s="129">
        <v>0</v>
      </c>
      <c r="L166" s="129">
        <v>0</v>
      </c>
      <c r="M166" s="130">
        <f t="shared" si="172"/>
        <v>0</v>
      </c>
      <c r="N166" s="129">
        <v>0</v>
      </c>
      <c r="O166" s="129">
        <v>0</v>
      </c>
      <c r="P166" s="130">
        <f t="shared" si="173"/>
        <v>0</v>
      </c>
      <c r="Q166" s="129">
        <v>0</v>
      </c>
      <c r="R166" s="129">
        <v>0</v>
      </c>
      <c r="S166" s="130">
        <f t="shared" si="174"/>
        <v>0</v>
      </c>
      <c r="T166" s="129">
        <f t="shared" si="175"/>
        <v>0</v>
      </c>
      <c r="U166" s="129">
        <f t="shared" si="175"/>
        <v>0</v>
      </c>
      <c r="V166" s="130">
        <f t="shared" si="176"/>
        <v>0</v>
      </c>
    </row>
    <row r="167" spans="1:22" ht="26.25">
      <c r="A167" s="248"/>
      <c r="B167" s="251"/>
      <c r="C167" s="107">
        <v>3000</v>
      </c>
      <c r="D167" s="108" t="s">
        <v>19</v>
      </c>
      <c r="E167" s="129">
        <v>0</v>
      </c>
      <c r="F167" s="129">
        <v>0</v>
      </c>
      <c r="G167" s="130">
        <f t="shared" si="170"/>
        <v>0</v>
      </c>
      <c r="H167" s="129">
        <v>0</v>
      </c>
      <c r="I167" s="129">
        <v>0</v>
      </c>
      <c r="J167" s="130">
        <f t="shared" si="171"/>
        <v>0</v>
      </c>
      <c r="K167" s="129">
        <v>0</v>
      </c>
      <c r="L167" s="129">
        <v>0</v>
      </c>
      <c r="M167" s="130">
        <f t="shared" si="172"/>
        <v>0</v>
      </c>
      <c r="N167" s="129">
        <v>0</v>
      </c>
      <c r="O167" s="129">
        <v>0</v>
      </c>
      <c r="P167" s="130">
        <f t="shared" si="173"/>
        <v>0</v>
      </c>
      <c r="Q167" s="129">
        <v>0</v>
      </c>
      <c r="R167" s="129">
        <v>0</v>
      </c>
      <c r="S167" s="130">
        <f t="shared" si="174"/>
        <v>0</v>
      </c>
      <c r="T167" s="129">
        <f t="shared" si="175"/>
        <v>0</v>
      </c>
      <c r="U167" s="129">
        <f t="shared" si="175"/>
        <v>0</v>
      </c>
      <c r="V167" s="130">
        <f t="shared" si="176"/>
        <v>0</v>
      </c>
    </row>
    <row r="168" spans="1:22" ht="26.25">
      <c r="A168" s="248"/>
      <c r="B168" s="251"/>
      <c r="C168" s="107">
        <v>4000</v>
      </c>
      <c r="D168" s="108" t="s">
        <v>20</v>
      </c>
      <c r="E168" s="129">
        <v>0</v>
      </c>
      <c r="F168" s="129">
        <v>0</v>
      </c>
      <c r="G168" s="130">
        <f t="shared" si="170"/>
        <v>0</v>
      </c>
      <c r="H168" s="129">
        <v>0</v>
      </c>
      <c r="I168" s="129">
        <v>0</v>
      </c>
      <c r="J168" s="130">
        <f t="shared" si="171"/>
        <v>0</v>
      </c>
      <c r="K168" s="129">
        <v>0</v>
      </c>
      <c r="L168" s="129">
        <v>0</v>
      </c>
      <c r="M168" s="130">
        <f t="shared" si="172"/>
        <v>0</v>
      </c>
      <c r="N168" s="129">
        <v>0</v>
      </c>
      <c r="O168" s="129">
        <v>0</v>
      </c>
      <c r="P168" s="130">
        <f t="shared" si="173"/>
        <v>0</v>
      </c>
      <c r="Q168" s="129">
        <v>0</v>
      </c>
      <c r="R168" s="129">
        <v>0</v>
      </c>
      <c r="S168" s="130">
        <f t="shared" si="174"/>
        <v>0</v>
      </c>
      <c r="T168" s="129">
        <f t="shared" si="175"/>
        <v>0</v>
      </c>
      <c r="U168" s="129">
        <f t="shared" si="175"/>
        <v>0</v>
      </c>
      <c r="V168" s="130">
        <f t="shared" si="176"/>
        <v>0</v>
      </c>
    </row>
    <row r="169" spans="1:22" ht="26.25">
      <c r="A169" s="248"/>
      <c r="B169" s="251"/>
      <c r="C169" s="107">
        <v>5000</v>
      </c>
      <c r="D169" s="108" t="s">
        <v>21</v>
      </c>
      <c r="E169" s="129">
        <v>0</v>
      </c>
      <c r="F169" s="129">
        <v>0</v>
      </c>
      <c r="G169" s="130">
        <f t="shared" si="170"/>
        <v>0</v>
      </c>
      <c r="H169" s="129">
        <v>0</v>
      </c>
      <c r="I169" s="129">
        <v>0</v>
      </c>
      <c r="J169" s="130">
        <f t="shared" si="171"/>
        <v>0</v>
      </c>
      <c r="K169" s="129">
        <v>0</v>
      </c>
      <c r="L169" s="129">
        <v>0</v>
      </c>
      <c r="M169" s="130">
        <f t="shared" si="172"/>
        <v>0</v>
      </c>
      <c r="N169" s="129">
        <v>0</v>
      </c>
      <c r="O169" s="129">
        <v>0</v>
      </c>
      <c r="P169" s="130">
        <f t="shared" si="173"/>
        <v>0</v>
      </c>
      <c r="Q169" s="129">
        <v>0</v>
      </c>
      <c r="R169" s="129">
        <v>0</v>
      </c>
      <c r="S169" s="130">
        <f t="shared" si="174"/>
        <v>0</v>
      </c>
      <c r="T169" s="129">
        <f t="shared" si="175"/>
        <v>0</v>
      </c>
      <c r="U169" s="129">
        <f t="shared" si="175"/>
        <v>0</v>
      </c>
      <c r="V169" s="130">
        <f t="shared" si="176"/>
        <v>0</v>
      </c>
    </row>
    <row r="170" spans="1:22" ht="27" thickBot="1">
      <c r="A170" s="249"/>
      <c r="B170" s="252"/>
      <c r="C170" s="109">
        <v>6000</v>
      </c>
      <c r="D170" s="110" t="s">
        <v>22</v>
      </c>
      <c r="E170" s="112">
        <v>0</v>
      </c>
      <c r="F170" s="112">
        <v>0</v>
      </c>
      <c r="G170" s="111">
        <f t="shared" si="170"/>
        <v>0</v>
      </c>
      <c r="H170" s="112">
        <v>0</v>
      </c>
      <c r="I170" s="112">
        <v>0</v>
      </c>
      <c r="J170" s="111">
        <f t="shared" si="171"/>
        <v>0</v>
      </c>
      <c r="K170" s="112">
        <v>0</v>
      </c>
      <c r="L170" s="112">
        <v>0</v>
      </c>
      <c r="M170" s="111">
        <f t="shared" si="172"/>
        <v>0</v>
      </c>
      <c r="N170" s="112">
        <v>0</v>
      </c>
      <c r="O170" s="112">
        <v>0</v>
      </c>
      <c r="P170" s="111">
        <f t="shared" si="173"/>
        <v>0</v>
      </c>
      <c r="Q170" s="112">
        <v>0</v>
      </c>
      <c r="R170" s="112">
        <v>0</v>
      </c>
      <c r="S170" s="111">
        <f t="shared" si="174"/>
        <v>0</v>
      </c>
      <c r="T170" s="112">
        <f t="shared" si="175"/>
        <v>0</v>
      </c>
      <c r="U170" s="112">
        <f t="shared" si="175"/>
        <v>0</v>
      </c>
      <c r="V170" s="111">
        <f t="shared" si="176"/>
        <v>0</v>
      </c>
    </row>
    <row r="171" spans="1:22" ht="52.5" customHeight="1">
      <c r="A171" s="253" t="s">
        <v>67</v>
      </c>
      <c r="B171" s="253"/>
      <c r="C171" s="253"/>
      <c r="D171" s="253"/>
      <c r="E171" s="113">
        <f>SUM(E172:E177)</f>
        <v>1250000</v>
      </c>
      <c r="F171" s="113">
        <f t="shared" ref="F171:V171" si="177">SUM(F172:F177)</f>
        <v>3545360</v>
      </c>
      <c r="G171" s="113">
        <f t="shared" si="177"/>
        <v>4795360</v>
      </c>
      <c r="H171" s="113">
        <f t="shared" si="177"/>
        <v>1250000</v>
      </c>
      <c r="I171" s="113">
        <f t="shared" si="177"/>
        <v>1853362.48</v>
      </c>
      <c r="J171" s="113">
        <f t="shared" si="177"/>
        <v>3103362.48</v>
      </c>
      <c r="K171" s="113">
        <f t="shared" si="177"/>
        <v>0</v>
      </c>
      <c r="L171" s="113">
        <f t="shared" si="177"/>
        <v>0</v>
      </c>
      <c r="M171" s="113">
        <f t="shared" si="177"/>
        <v>0</v>
      </c>
      <c r="N171" s="113">
        <f t="shared" si="177"/>
        <v>0</v>
      </c>
      <c r="O171" s="113">
        <f t="shared" si="177"/>
        <v>0</v>
      </c>
      <c r="P171" s="113">
        <f t="shared" si="177"/>
        <v>0</v>
      </c>
      <c r="Q171" s="113">
        <f t="shared" si="177"/>
        <v>0</v>
      </c>
      <c r="R171" s="113">
        <f t="shared" si="177"/>
        <v>0</v>
      </c>
      <c r="S171" s="113">
        <f t="shared" si="177"/>
        <v>0</v>
      </c>
      <c r="T171" s="113">
        <f t="shared" si="177"/>
        <v>0</v>
      </c>
      <c r="U171" s="113">
        <f t="shared" si="177"/>
        <v>1691997.52</v>
      </c>
      <c r="V171" s="113">
        <f t="shared" si="177"/>
        <v>1691997.52</v>
      </c>
    </row>
    <row r="172" spans="1:22" s="138" customFormat="1" ht="26.25">
      <c r="A172" s="254"/>
      <c r="B172" s="251"/>
      <c r="C172" s="107">
        <v>1000</v>
      </c>
      <c r="D172" s="108" t="s">
        <v>17</v>
      </c>
      <c r="E172" s="129">
        <v>0</v>
      </c>
      <c r="F172" s="129">
        <v>3545360</v>
      </c>
      <c r="G172" s="130">
        <f t="shared" ref="G172:G177" si="178">E172+F172</f>
        <v>3545360</v>
      </c>
      <c r="H172" s="129">
        <v>0</v>
      </c>
      <c r="I172" s="129">
        <v>1853362.48</v>
      </c>
      <c r="J172" s="130">
        <f t="shared" ref="J172:J177" si="179">H172+I172</f>
        <v>1853362.48</v>
      </c>
      <c r="K172" s="129">
        <v>0</v>
      </c>
      <c r="L172" s="129">
        <v>0</v>
      </c>
      <c r="M172" s="130">
        <f t="shared" ref="M172:M177" si="180">K172+L172</f>
        <v>0</v>
      </c>
      <c r="N172" s="129">
        <v>0</v>
      </c>
      <c r="O172" s="129">
        <v>0</v>
      </c>
      <c r="P172" s="130">
        <f t="shared" ref="P172:P177" si="181">N172+O172</f>
        <v>0</v>
      </c>
      <c r="Q172" s="129">
        <v>0</v>
      </c>
      <c r="R172" s="129">
        <v>0</v>
      </c>
      <c r="S172" s="130">
        <f t="shared" ref="S172:S177" si="182">Q172+R172</f>
        <v>0</v>
      </c>
      <c r="T172" s="129">
        <f t="shared" ref="T172:U177" si="183">E172-H172-K172-N172-Q172</f>
        <v>0</v>
      </c>
      <c r="U172" s="129">
        <f t="shared" si="183"/>
        <v>1691997.52</v>
      </c>
      <c r="V172" s="130">
        <f t="shared" ref="V172:V177" si="184">T172+U172</f>
        <v>1691997.52</v>
      </c>
    </row>
    <row r="173" spans="1:22" ht="26.25">
      <c r="A173" s="254"/>
      <c r="B173" s="251"/>
      <c r="C173" s="107">
        <v>2000</v>
      </c>
      <c r="D173" s="108" t="s">
        <v>18</v>
      </c>
      <c r="E173" s="129">
        <v>0</v>
      </c>
      <c r="F173" s="129">
        <v>0</v>
      </c>
      <c r="G173" s="130">
        <f t="shared" si="178"/>
        <v>0</v>
      </c>
      <c r="H173" s="129">
        <v>0</v>
      </c>
      <c r="I173" s="129">
        <v>0</v>
      </c>
      <c r="J173" s="130">
        <f t="shared" si="179"/>
        <v>0</v>
      </c>
      <c r="K173" s="129">
        <v>0</v>
      </c>
      <c r="L173" s="129">
        <v>0</v>
      </c>
      <c r="M173" s="130">
        <f t="shared" si="180"/>
        <v>0</v>
      </c>
      <c r="N173" s="129">
        <v>0</v>
      </c>
      <c r="O173" s="129">
        <v>0</v>
      </c>
      <c r="P173" s="130">
        <f t="shared" si="181"/>
        <v>0</v>
      </c>
      <c r="Q173" s="129">
        <v>0</v>
      </c>
      <c r="R173" s="129">
        <v>0</v>
      </c>
      <c r="S173" s="130">
        <f t="shared" si="182"/>
        <v>0</v>
      </c>
      <c r="T173" s="129">
        <f t="shared" si="183"/>
        <v>0</v>
      </c>
      <c r="U173" s="129">
        <f t="shared" si="183"/>
        <v>0</v>
      </c>
      <c r="V173" s="130">
        <f t="shared" si="184"/>
        <v>0</v>
      </c>
    </row>
    <row r="174" spans="1:22" ht="26.25">
      <c r="A174" s="254"/>
      <c r="B174" s="251"/>
      <c r="C174" s="107">
        <v>3000</v>
      </c>
      <c r="D174" s="108" t="s">
        <v>19</v>
      </c>
      <c r="E174" s="129">
        <v>1250000</v>
      </c>
      <c r="F174" s="129">
        <v>0</v>
      </c>
      <c r="G174" s="130">
        <f t="shared" si="178"/>
        <v>1250000</v>
      </c>
      <c r="H174" s="129">
        <v>1250000</v>
      </c>
      <c r="I174" s="129">
        <v>0</v>
      </c>
      <c r="J174" s="130">
        <f t="shared" si="179"/>
        <v>1250000</v>
      </c>
      <c r="K174" s="129">
        <v>0</v>
      </c>
      <c r="L174" s="129">
        <v>0</v>
      </c>
      <c r="M174" s="130">
        <f t="shared" si="180"/>
        <v>0</v>
      </c>
      <c r="N174" s="129">
        <v>0</v>
      </c>
      <c r="O174" s="129">
        <v>0</v>
      </c>
      <c r="P174" s="130">
        <f t="shared" si="181"/>
        <v>0</v>
      </c>
      <c r="Q174" s="129">
        <v>0</v>
      </c>
      <c r="R174" s="129">
        <v>0</v>
      </c>
      <c r="S174" s="130">
        <f t="shared" si="182"/>
        <v>0</v>
      </c>
      <c r="T174" s="129">
        <f t="shared" si="183"/>
        <v>0</v>
      </c>
      <c r="U174" s="129">
        <f t="shared" si="183"/>
        <v>0</v>
      </c>
      <c r="V174" s="130">
        <f t="shared" si="184"/>
        <v>0</v>
      </c>
    </row>
    <row r="175" spans="1:22" ht="26.25">
      <c r="A175" s="254"/>
      <c r="B175" s="251"/>
      <c r="C175" s="107">
        <v>4000</v>
      </c>
      <c r="D175" s="108" t="s">
        <v>20</v>
      </c>
      <c r="E175" s="129">
        <v>0</v>
      </c>
      <c r="F175" s="129">
        <v>0</v>
      </c>
      <c r="G175" s="130">
        <f t="shared" si="178"/>
        <v>0</v>
      </c>
      <c r="H175" s="129">
        <v>0</v>
      </c>
      <c r="I175" s="129">
        <v>0</v>
      </c>
      <c r="J175" s="130">
        <f t="shared" si="179"/>
        <v>0</v>
      </c>
      <c r="K175" s="129">
        <v>0</v>
      </c>
      <c r="L175" s="129">
        <v>0</v>
      </c>
      <c r="M175" s="130">
        <f t="shared" si="180"/>
        <v>0</v>
      </c>
      <c r="N175" s="129">
        <v>0</v>
      </c>
      <c r="O175" s="129">
        <v>0</v>
      </c>
      <c r="P175" s="130">
        <f t="shared" si="181"/>
        <v>0</v>
      </c>
      <c r="Q175" s="129">
        <v>0</v>
      </c>
      <c r="R175" s="129">
        <v>0</v>
      </c>
      <c r="S175" s="130">
        <f t="shared" si="182"/>
        <v>0</v>
      </c>
      <c r="T175" s="129">
        <f t="shared" si="183"/>
        <v>0</v>
      </c>
      <c r="U175" s="129">
        <f t="shared" si="183"/>
        <v>0</v>
      </c>
      <c r="V175" s="130">
        <f t="shared" si="184"/>
        <v>0</v>
      </c>
    </row>
    <row r="176" spans="1:22" ht="26.25">
      <c r="A176" s="254"/>
      <c r="B176" s="251"/>
      <c r="C176" s="107">
        <v>5000</v>
      </c>
      <c r="D176" s="108" t="s">
        <v>21</v>
      </c>
      <c r="E176" s="129">
        <v>0</v>
      </c>
      <c r="F176" s="129">
        <v>0</v>
      </c>
      <c r="G176" s="130">
        <f t="shared" si="178"/>
        <v>0</v>
      </c>
      <c r="H176" s="129">
        <v>0</v>
      </c>
      <c r="I176" s="129">
        <v>0</v>
      </c>
      <c r="J176" s="130">
        <f t="shared" si="179"/>
        <v>0</v>
      </c>
      <c r="K176" s="129">
        <v>0</v>
      </c>
      <c r="L176" s="129">
        <v>0</v>
      </c>
      <c r="M176" s="130">
        <f t="shared" si="180"/>
        <v>0</v>
      </c>
      <c r="N176" s="129">
        <v>0</v>
      </c>
      <c r="O176" s="129">
        <v>0</v>
      </c>
      <c r="P176" s="130">
        <f t="shared" si="181"/>
        <v>0</v>
      </c>
      <c r="Q176" s="129">
        <v>0</v>
      </c>
      <c r="R176" s="129">
        <v>0</v>
      </c>
      <c r="S176" s="130">
        <f t="shared" si="182"/>
        <v>0</v>
      </c>
      <c r="T176" s="129">
        <f t="shared" si="183"/>
        <v>0</v>
      </c>
      <c r="U176" s="129">
        <f t="shared" si="183"/>
        <v>0</v>
      </c>
      <c r="V176" s="130">
        <f t="shared" si="184"/>
        <v>0</v>
      </c>
    </row>
    <row r="177" spans="1:22" ht="27" thickBot="1">
      <c r="A177" s="255"/>
      <c r="B177" s="252"/>
      <c r="C177" s="109">
        <v>6000</v>
      </c>
      <c r="D177" s="110" t="s">
        <v>22</v>
      </c>
      <c r="E177" s="112">
        <v>0</v>
      </c>
      <c r="F177" s="112">
        <v>0</v>
      </c>
      <c r="G177" s="111">
        <f t="shared" si="178"/>
        <v>0</v>
      </c>
      <c r="H177" s="112">
        <v>0</v>
      </c>
      <c r="I177" s="112">
        <v>0</v>
      </c>
      <c r="J177" s="111">
        <f t="shared" si="179"/>
        <v>0</v>
      </c>
      <c r="K177" s="112">
        <v>0</v>
      </c>
      <c r="L177" s="112">
        <v>0</v>
      </c>
      <c r="M177" s="111">
        <f t="shared" si="180"/>
        <v>0</v>
      </c>
      <c r="N177" s="112">
        <v>0</v>
      </c>
      <c r="O177" s="112">
        <v>0</v>
      </c>
      <c r="P177" s="111">
        <f t="shared" si="181"/>
        <v>0</v>
      </c>
      <c r="Q177" s="112">
        <v>0</v>
      </c>
      <c r="R177" s="112">
        <v>0</v>
      </c>
      <c r="S177" s="111">
        <f t="shared" si="182"/>
        <v>0</v>
      </c>
      <c r="T177" s="112">
        <f t="shared" si="183"/>
        <v>0</v>
      </c>
      <c r="U177" s="112">
        <f t="shared" si="183"/>
        <v>0</v>
      </c>
      <c r="V177" s="111">
        <f t="shared" si="184"/>
        <v>0</v>
      </c>
    </row>
    <row r="178" spans="1:22" ht="39.950000000000003" customHeight="1" thickBot="1">
      <c r="A178" s="15"/>
      <c r="B178" s="15"/>
      <c r="C178" s="15"/>
      <c r="D178" s="114" t="s">
        <v>47</v>
      </c>
      <c r="E178" s="115">
        <f>E10+E25+E40+E62+E98+E120+E127+E142+E149+E164+E171</f>
        <v>217215344.00000003</v>
      </c>
      <c r="F178" s="115">
        <f t="shared" ref="F178:V178" si="185">F10+F25+F40+F62+F98+F120+F127+F142+F149+F164+F171</f>
        <v>73553214</v>
      </c>
      <c r="G178" s="115">
        <f t="shared" si="185"/>
        <v>290768558</v>
      </c>
      <c r="H178" s="115">
        <f t="shared" si="185"/>
        <v>196516962.59000003</v>
      </c>
      <c r="I178" s="115">
        <f t="shared" si="185"/>
        <v>49165286.209999993</v>
      </c>
      <c r="J178" s="115">
        <f t="shared" si="185"/>
        <v>245682248.79999998</v>
      </c>
      <c r="K178" s="115">
        <f t="shared" si="185"/>
        <v>0</v>
      </c>
      <c r="L178" s="115">
        <f t="shared" si="185"/>
        <v>0</v>
      </c>
      <c r="M178" s="115">
        <f t="shared" si="185"/>
        <v>0</v>
      </c>
      <c r="N178" s="115">
        <f t="shared" si="185"/>
        <v>0</v>
      </c>
      <c r="O178" s="115">
        <f t="shared" si="185"/>
        <v>0</v>
      </c>
      <c r="P178" s="115">
        <f t="shared" si="185"/>
        <v>0</v>
      </c>
      <c r="Q178" s="115">
        <f t="shared" si="185"/>
        <v>0</v>
      </c>
      <c r="R178" s="115">
        <f t="shared" si="185"/>
        <v>0</v>
      </c>
      <c r="S178" s="115">
        <f t="shared" si="185"/>
        <v>0</v>
      </c>
      <c r="T178" s="115">
        <f t="shared" si="185"/>
        <v>20698381.409999996</v>
      </c>
      <c r="U178" s="115">
        <f t="shared" si="185"/>
        <v>24387927.789999999</v>
      </c>
      <c r="V178" s="115">
        <f t="shared" si="185"/>
        <v>45086309.199999996</v>
      </c>
    </row>
    <row r="179" spans="1:22" ht="21.75" thickBot="1">
      <c r="A179" s="18"/>
      <c r="B179" s="18"/>
      <c r="C179" s="18"/>
      <c r="D179" s="19"/>
      <c r="E179" s="20"/>
      <c r="F179" s="20"/>
      <c r="G179" s="19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18"/>
    </row>
    <row r="180" spans="1:22" ht="28.5">
      <c r="A180" s="18"/>
      <c r="B180" s="18"/>
      <c r="C180" s="18"/>
      <c r="D180" s="19"/>
      <c r="E180" s="20"/>
      <c r="F180" s="20"/>
      <c r="G180" s="19"/>
      <c r="H180" s="41"/>
      <c r="I180" s="196"/>
      <c r="J180" s="19"/>
      <c r="K180" s="20"/>
      <c r="L180" s="20"/>
      <c r="M180" s="20"/>
      <c r="N180" s="20"/>
      <c r="O180" s="20"/>
      <c r="P180" s="20"/>
      <c r="Q180" s="19"/>
      <c r="R180" s="20"/>
      <c r="S180" s="20"/>
      <c r="T180" s="41"/>
      <c r="U180" s="195"/>
      <c r="V180" s="135"/>
    </row>
    <row r="181" spans="1:22" ht="21.75" thickBot="1">
      <c r="A181" s="18"/>
      <c r="B181" s="18"/>
      <c r="C181" s="18"/>
      <c r="D181" s="19"/>
      <c r="E181" s="20"/>
      <c r="F181" s="20"/>
      <c r="G181" s="19"/>
      <c r="H181" s="20"/>
      <c r="I181" s="19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18"/>
    </row>
    <row r="182" spans="1:22" ht="27" thickBot="1">
      <c r="A182" s="18"/>
      <c r="B182" s="18"/>
      <c r="C182" s="18"/>
      <c r="D182" s="23"/>
      <c r="E182" s="256" t="s">
        <v>7</v>
      </c>
      <c r="F182" s="256"/>
      <c r="G182" s="256"/>
      <c r="H182" s="256" t="s">
        <v>42</v>
      </c>
      <c r="I182" s="256"/>
      <c r="J182" s="256"/>
      <c r="K182" s="256" t="s">
        <v>10</v>
      </c>
      <c r="L182" s="256"/>
      <c r="M182" s="256"/>
      <c r="N182" s="256" t="s">
        <v>9</v>
      </c>
      <c r="O182" s="256"/>
      <c r="P182" s="256"/>
      <c r="Q182" s="256" t="s">
        <v>8</v>
      </c>
      <c r="R182" s="256"/>
      <c r="S182" s="256"/>
      <c r="T182" s="246" t="s">
        <v>72</v>
      </c>
      <c r="U182" s="246"/>
      <c r="V182" s="246"/>
    </row>
    <row r="183" spans="1:22" ht="27" thickBot="1">
      <c r="A183" s="18"/>
      <c r="B183" s="18"/>
      <c r="C183" s="18"/>
      <c r="D183" s="23"/>
      <c r="E183" s="132" t="s">
        <v>12</v>
      </c>
      <c r="F183" s="132" t="s">
        <v>14</v>
      </c>
      <c r="G183" s="132" t="s">
        <v>15</v>
      </c>
      <c r="H183" s="132" t="s">
        <v>12</v>
      </c>
      <c r="I183" s="132" t="s">
        <v>14</v>
      </c>
      <c r="J183" s="132" t="s">
        <v>15</v>
      </c>
      <c r="K183" s="132" t="s">
        <v>12</v>
      </c>
      <c r="L183" s="132" t="s">
        <v>14</v>
      </c>
      <c r="M183" s="132" t="s">
        <v>15</v>
      </c>
      <c r="N183" s="132" t="s">
        <v>12</v>
      </c>
      <c r="O183" s="132" t="s">
        <v>14</v>
      </c>
      <c r="P183" s="132" t="s">
        <v>15</v>
      </c>
      <c r="Q183" s="132" t="s">
        <v>12</v>
      </c>
      <c r="R183" s="132" t="s">
        <v>14</v>
      </c>
      <c r="S183" s="132" t="s">
        <v>15</v>
      </c>
      <c r="T183" s="132" t="s">
        <v>12</v>
      </c>
      <c r="U183" s="132" t="s">
        <v>14</v>
      </c>
      <c r="V183" s="132" t="s">
        <v>15</v>
      </c>
    </row>
    <row r="184" spans="1:22" ht="26.25">
      <c r="A184" s="18"/>
      <c r="B184" s="18"/>
      <c r="C184" s="116">
        <v>1000</v>
      </c>
      <c r="D184" s="117" t="s">
        <v>17</v>
      </c>
      <c r="E184" s="118">
        <f>E12+E19+E27+E34+E42+E49+E56+E64+E71+E78+E85+E92+E100+E107+E114+E121+E129+E136+E143+E151+E158+E165+E172</f>
        <v>0</v>
      </c>
      <c r="F184" s="118">
        <f>F12+F19+F27+F34+F42+F49+F56+F64+F71+F78+F85+F92+F100+F107+F114+F121+F129+F136+F143+F151+F158+F165+F172</f>
        <v>45588719</v>
      </c>
      <c r="G184" s="119">
        <f t="shared" ref="G184:G189" si="186">E184+F184</f>
        <v>45588719</v>
      </c>
      <c r="H184" s="118">
        <f>H12+H19+H27+H34+H42+H49+H56+H64+H71+H78+H85+H92+H100+H107+H114+H121+H129+H136+H143+H151+H158+H165+H172</f>
        <v>0</v>
      </c>
      <c r="I184" s="118">
        <f>I12+I19+I27+I34+I42+I49+I56+I64+I71+I78+I85+I92+I100+I107+I114+I121+I129+I136+I143+I151+I158+I165+I172</f>
        <v>23740522.280000001</v>
      </c>
      <c r="J184" s="119">
        <f t="shared" ref="J184:J189" si="187">H184+I184</f>
        <v>23740522.280000001</v>
      </c>
      <c r="K184" s="118">
        <f>K12+K19+K27+K34+K42+K49+K56+K64+K71+K78+K85+K92+K100+K107+K114+K121+K129+K136+K143+K151+K158+K165+K172</f>
        <v>0</v>
      </c>
      <c r="L184" s="118">
        <f>L12+L19+L27+L34+L42+L49+L56+L64+L71+L78+L85+L92+L100+L107+L114+L121+L129+L136+L143+L151+L158+L165+L172</f>
        <v>0</v>
      </c>
      <c r="M184" s="119">
        <f t="shared" ref="M184:M189" si="188">K184+L184</f>
        <v>0</v>
      </c>
      <c r="N184" s="118">
        <f>N12+N19+N27+N34+N42+N49+N56+N64+N71+N78+N85+N92+N100+N107+N114+N121+N129+N136+N143+N151+N158+N165+N172</f>
        <v>0</v>
      </c>
      <c r="O184" s="118">
        <f>O12+O19+O27+O34+O42+O49+O56+O64+O71+O78+O85+O92+O100+O107+O114+O121+O129+O136+O143+O151+O158+O165+O172</f>
        <v>0</v>
      </c>
      <c r="P184" s="119">
        <f t="shared" ref="P184:P189" si="189">N184+O184</f>
        <v>0</v>
      </c>
      <c r="Q184" s="118">
        <f>Q12+Q19+Q27+Q34+Q42+Q49+Q56+Q64+Q71+Q78+Q85+Q92+Q100+Q107+Q114+Q121+Q129+Q136+Q143+Q151+Q158+Q165+Q172</f>
        <v>0</v>
      </c>
      <c r="R184" s="118">
        <f>R12+R19+R27+R34+R42+R49+R56+R64+R71+R78+R85+R92+R100+R107+R114+R121+R129+R136+R143+R151+R158+R165+R172</f>
        <v>0</v>
      </c>
      <c r="S184" s="119">
        <f t="shared" ref="S184:S189" si="190">Q184+R184</f>
        <v>0</v>
      </c>
      <c r="T184" s="118">
        <f>T12+T19+T27+T34+T42+T49+T56+T64+T71+T78+T85+T92+T100+T107+T114+T121+T129+T136+T143+T151+T158+T165+T172</f>
        <v>0</v>
      </c>
      <c r="U184" s="118">
        <f>U12+U19+U27+U34+U42+U49+U56+U64+U71+U78+U85+U92+U100+U107+U114+U121+U129+U136+U143+U151+U158+U165+U172</f>
        <v>21848196.719999999</v>
      </c>
      <c r="V184" s="119">
        <f t="shared" ref="V184:V189" si="191">T184+U184</f>
        <v>21848196.719999999</v>
      </c>
    </row>
    <row r="185" spans="1:22" ht="26.25">
      <c r="A185" s="18"/>
      <c r="B185" s="18"/>
      <c r="C185" s="107">
        <v>2000</v>
      </c>
      <c r="D185" s="108" t="s">
        <v>18</v>
      </c>
      <c r="E185" s="120">
        <f t="shared" ref="E185:F189" si="192">E13+E20+E28+E35+E43+E50+E57+E65+E72+E79+E86+E93+E101+E108+E115+E122+E130+E137+E144+E152+E159+E166+E173</f>
        <v>45655292.339999996</v>
      </c>
      <c r="F185" s="120">
        <f t="shared" si="192"/>
        <v>685500</v>
      </c>
      <c r="G185" s="121">
        <f t="shared" si="186"/>
        <v>46340792.339999996</v>
      </c>
      <c r="H185" s="120">
        <f t="shared" ref="H185:I189" si="193">H13+H20+H28+H35+H43+H50+H57+H65+H72+H79+H86+H93+H101+H108+H115+H122+H130+H137+H144+H152+H159+H166+H173</f>
        <v>43751862.510000005</v>
      </c>
      <c r="I185" s="120">
        <f t="shared" si="193"/>
        <v>213426.99000000002</v>
      </c>
      <c r="J185" s="121">
        <f t="shared" si="187"/>
        <v>43965289.500000007</v>
      </c>
      <c r="K185" s="120">
        <f t="shared" ref="K185:L189" si="194">K13+K20+K28+K35+K43+K50+K57+K65+K72+K79+K86+K93+K101+K108+K115+K122+K130+K137+K144+K152+K159+K166+K173</f>
        <v>0</v>
      </c>
      <c r="L185" s="120">
        <f t="shared" si="194"/>
        <v>0</v>
      </c>
      <c r="M185" s="121">
        <f t="shared" si="188"/>
        <v>0</v>
      </c>
      <c r="N185" s="120">
        <f t="shared" ref="N185:O189" si="195">N13+N20+N28+N35+N43+N50+N57+N65+N72+N79+N86+N93+N101+N108+N115+N122+N130+N137+N144+N152+N159+N166+N173</f>
        <v>0</v>
      </c>
      <c r="O185" s="120">
        <f t="shared" si="195"/>
        <v>0</v>
      </c>
      <c r="P185" s="121">
        <f t="shared" si="189"/>
        <v>0</v>
      </c>
      <c r="Q185" s="120">
        <f t="shared" ref="Q185:R189" si="196">Q13+Q20+Q28+Q35+Q43+Q50+Q57+Q65+Q72+Q79+Q86+Q93+Q101+Q108+Q115+Q122+Q130+Q137+Q144+Q152+Q159+Q166+Q173</f>
        <v>0</v>
      </c>
      <c r="R185" s="120">
        <f t="shared" si="196"/>
        <v>0</v>
      </c>
      <c r="S185" s="121">
        <f t="shared" si="190"/>
        <v>0</v>
      </c>
      <c r="T185" s="120">
        <f t="shared" ref="T185:U189" si="197">T13+T20+T28+T35+T43+T50+T57+T65+T72+T79+T86+T93+T101+T108+T115+T122+T130+T137+T144+T152+T159+T166+T173</f>
        <v>1903429.8299999938</v>
      </c>
      <c r="U185" s="120">
        <f t="shared" si="197"/>
        <v>472073.01</v>
      </c>
      <c r="V185" s="121">
        <f t="shared" si="191"/>
        <v>2375502.8399999938</v>
      </c>
    </row>
    <row r="186" spans="1:22" ht="26.25">
      <c r="A186" s="18"/>
      <c r="B186" s="18"/>
      <c r="C186" s="107">
        <v>3000</v>
      </c>
      <c r="D186" s="108" t="s">
        <v>19</v>
      </c>
      <c r="E186" s="120">
        <f t="shared" si="192"/>
        <v>41218103.859999999</v>
      </c>
      <c r="F186" s="120">
        <f t="shared" si="192"/>
        <v>16783724</v>
      </c>
      <c r="G186" s="121">
        <f t="shared" si="186"/>
        <v>58001827.859999999</v>
      </c>
      <c r="H186" s="120">
        <f t="shared" si="193"/>
        <v>39788154.049999997</v>
      </c>
      <c r="I186" s="120">
        <f t="shared" si="193"/>
        <v>15207711.02</v>
      </c>
      <c r="J186" s="121">
        <f t="shared" si="187"/>
        <v>54995865.069999993</v>
      </c>
      <c r="K186" s="120">
        <f t="shared" si="194"/>
        <v>0</v>
      </c>
      <c r="L186" s="120">
        <f t="shared" si="194"/>
        <v>0</v>
      </c>
      <c r="M186" s="121">
        <f t="shared" si="188"/>
        <v>0</v>
      </c>
      <c r="N186" s="120">
        <f t="shared" si="195"/>
        <v>0</v>
      </c>
      <c r="O186" s="120">
        <f t="shared" si="195"/>
        <v>0</v>
      </c>
      <c r="P186" s="121">
        <f t="shared" si="189"/>
        <v>0</v>
      </c>
      <c r="Q186" s="120">
        <f t="shared" si="196"/>
        <v>0</v>
      </c>
      <c r="R186" s="120">
        <f t="shared" si="196"/>
        <v>0</v>
      </c>
      <c r="S186" s="121">
        <f t="shared" si="190"/>
        <v>0</v>
      </c>
      <c r="T186" s="120">
        <f t="shared" si="197"/>
        <v>1429949.8099999996</v>
      </c>
      <c r="U186" s="120">
        <f t="shared" si="197"/>
        <v>1576012.9800000004</v>
      </c>
      <c r="V186" s="121">
        <f t="shared" si="191"/>
        <v>3005962.79</v>
      </c>
    </row>
    <row r="187" spans="1:22" ht="26.25">
      <c r="A187" s="18"/>
      <c r="B187" s="18"/>
      <c r="C187" s="107">
        <v>4000</v>
      </c>
      <c r="D187" s="108" t="s">
        <v>20</v>
      </c>
      <c r="E187" s="120">
        <f t="shared" si="192"/>
        <v>0</v>
      </c>
      <c r="F187" s="120">
        <f t="shared" si="192"/>
        <v>0</v>
      </c>
      <c r="G187" s="121">
        <f t="shared" si="186"/>
        <v>0</v>
      </c>
      <c r="H187" s="120">
        <f t="shared" si="193"/>
        <v>0</v>
      </c>
      <c r="I187" s="120">
        <f t="shared" si="193"/>
        <v>0</v>
      </c>
      <c r="J187" s="121">
        <f t="shared" si="187"/>
        <v>0</v>
      </c>
      <c r="K187" s="120">
        <f t="shared" si="194"/>
        <v>0</v>
      </c>
      <c r="L187" s="120">
        <f t="shared" si="194"/>
        <v>0</v>
      </c>
      <c r="M187" s="121">
        <f t="shared" si="188"/>
        <v>0</v>
      </c>
      <c r="N187" s="120">
        <f t="shared" si="195"/>
        <v>0</v>
      </c>
      <c r="O187" s="120">
        <f t="shared" si="195"/>
        <v>0</v>
      </c>
      <c r="P187" s="121">
        <f t="shared" si="189"/>
        <v>0</v>
      </c>
      <c r="Q187" s="120">
        <f t="shared" si="196"/>
        <v>0</v>
      </c>
      <c r="R187" s="120">
        <f t="shared" si="196"/>
        <v>0</v>
      </c>
      <c r="S187" s="121">
        <f t="shared" si="190"/>
        <v>0</v>
      </c>
      <c r="T187" s="120">
        <f t="shared" si="197"/>
        <v>0</v>
      </c>
      <c r="U187" s="120">
        <f t="shared" si="197"/>
        <v>0</v>
      </c>
      <c r="V187" s="121">
        <f t="shared" si="191"/>
        <v>0</v>
      </c>
    </row>
    <row r="188" spans="1:22" ht="26.25">
      <c r="A188" s="18"/>
      <c r="B188" s="18"/>
      <c r="C188" s="107">
        <v>5000</v>
      </c>
      <c r="D188" s="108" t="s">
        <v>21</v>
      </c>
      <c r="E188" s="120">
        <f t="shared" si="192"/>
        <v>68152614.799999997</v>
      </c>
      <c r="F188" s="120">
        <f t="shared" si="192"/>
        <v>0</v>
      </c>
      <c r="G188" s="121">
        <f t="shared" si="186"/>
        <v>68152614.799999997</v>
      </c>
      <c r="H188" s="120">
        <f t="shared" si="193"/>
        <v>67200696.450000003</v>
      </c>
      <c r="I188" s="120">
        <f t="shared" si="193"/>
        <v>0</v>
      </c>
      <c r="J188" s="121">
        <f t="shared" si="187"/>
        <v>67200696.450000003</v>
      </c>
      <c r="K188" s="120">
        <f t="shared" si="194"/>
        <v>0</v>
      </c>
      <c r="L188" s="120">
        <f t="shared" si="194"/>
        <v>0</v>
      </c>
      <c r="M188" s="121">
        <f t="shared" si="188"/>
        <v>0</v>
      </c>
      <c r="N188" s="120">
        <f t="shared" si="195"/>
        <v>0</v>
      </c>
      <c r="O188" s="120">
        <f t="shared" si="195"/>
        <v>0</v>
      </c>
      <c r="P188" s="121">
        <f t="shared" si="189"/>
        <v>0</v>
      </c>
      <c r="Q188" s="120">
        <f t="shared" si="196"/>
        <v>0</v>
      </c>
      <c r="R188" s="120">
        <f t="shared" si="196"/>
        <v>0</v>
      </c>
      <c r="S188" s="121">
        <f t="shared" si="190"/>
        <v>0</v>
      </c>
      <c r="T188" s="120">
        <f t="shared" si="197"/>
        <v>951918.35000000102</v>
      </c>
      <c r="U188" s="120">
        <f t="shared" si="197"/>
        <v>0</v>
      </c>
      <c r="V188" s="121">
        <f t="shared" si="191"/>
        <v>951918.35000000102</v>
      </c>
    </row>
    <row r="189" spans="1:22" ht="27" thickBot="1">
      <c r="A189" s="18"/>
      <c r="B189" s="18"/>
      <c r="C189" s="109">
        <v>6000</v>
      </c>
      <c r="D189" s="110" t="s">
        <v>22</v>
      </c>
      <c r="E189" s="122">
        <f t="shared" si="192"/>
        <v>62189333</v>
      </c>
      <c r="F189" s="122">
        <f t="shared" si="192"/>
        <v>10495271</v>
      </c>
      <c r="G189" s="123">
        <f t="shared" si="186"/>
        <v>72684604</v>
      </c>
      <c r="H189" s="122">
        <f t="shared" si="193"/>
        <v>45776249.579999998</v>
      </c>
      <c r="I189" s="122">
        <f t="shared" si="193"/>
        <v>10003625.92</v>
      </c>
      <c r="J189" s="123">
        <f t="shared" si="187"/>
        <v>55779875.5</v>
      </c>
      <c r="K189" s="122">
        <f t="shared" si="194"/>
        <v>0</v>
      </c>
      <c r="L189" s="122">
        <f t="shared" si="194"/>
        <v>0</v>
      </c>
      <c r="M189" s="123">
        <f t="shared" si="188"/>
        <v>0</v>
      </c>
      <c r="N189" s="122">
        <f t="shared" si="195"/>
        <v>0</v>
      </c>
      <c r="O189" s="122">
        <f t="shared" si="195"/>
        <v>0</v>
      </c>
      <c r="P189" s="123">
        <f t="shared" si="189"/>
        <v>0</v>
      </c>
      <c r="Q189" s="122">
        <f t="shared" si="196"/>
        <v>0</v>
      </c>
      <c r="R189" s="122">
        <f t="shared" si="196"/>
        <v>0</v>
      </c>
      <c r="S189" s="123">
        <f t="shared" si="190"/>
        <v>0</v>
      </c>
      <c r="T189" s="122">
        <f t="shared" si="197"/>
        <v>16413083.420000002</v>
      </c>
      <c r="U189" s="122">
        <f t="shared" si="197"/>
        <v>491645.08000000007</v>
      </c>
      <c r="V189" s="123">
        <f t="shared" si="191"/>
        <v>16904728.5</v>
      </c>
    </row>
    <row r="190" spans="1:22" ht="39.950000000000003" customHeight="1" thickBot="1">
      <c r="A190" s="18"/>
      <c r="B190" s="18"/>
      <c r="C190" s="18"/>
      <c r="D190" s="124" t="s">
        <v>47</v>
      </c>
      <c r="E190" s="125">
        <f t="shared" ref="E190:M190" si="198">SUM(E184:E189)</f>
        <v>217215344</v>
      </c>
      <c r="F190" s="125">
        <f t="shared" si="198"/>
        <v>73553214</v>
      </c>
      <c r="G190" s="125">
        <f t="shared" si="198"/>
        <v>290768558</v>
      </c>
      <c r="H190" s="125">
        <f t="shared" si="198"/>
        <v>196516962.58999997</v>
      </c>
      <c r="I190" s="125">
        <f t="shared" si="198"/>
        <v>49165286.210000001</v>
      </c>
      <c r="J190" s="125">
        <f t="shared" si="198"/>
        <v>245682248.80000001</v>
      </c>
      <c r="K190" s="125">
        <f t="shared" si="198"/>
        <v>0</v>
      </c>
      <c r="L190" s="125">
        <f t="shared" si="198"/>
        <v>0</v>
      </c>
      <c r="M190" s="125">
        <f t="shared" si="198"/>
        <v>0</v>
      </c>
      <c r="N190" s="125">
        <f t="shared" ref="N190:V190" si="199">SUM(N184:N189)</f>
        <v>0</v>
      </c>
      <c r="O190" s="125">
        <f t="shared" si="199"/>
        <v>0</v>
      </c>
      <c r="P190" s="125">
        <f t="shared" si="199"/>
        <v>0</v>
      </c>
      <c r="Q190" s="125">
        <f t="shared" si="199"/>
        <v>0</v>
      </c>
      <c r="R190" s="125">
        <f t="shared" si="199"/>
        <v>0</v>
      </c>
      <c r="S190" s="125">
        <f t="shared" si="199"/>
        <v>0</v>
      </c>
      <c r="T190" s="125">
        <f t="shared" si="199"/>
        <v>20698381.409999996</v>
      </c>
      <c r="U190" s="125">
        <f t="shared" si="199"/>
        <v>24387927.789999999</v>
      </c>
      <c r="V190" s="125">
        <f t="shared" si="199"/>
        <v>45086309.199999988</v>
      </c>
    </row>
    <row r="191" spans="1:22" ht="2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>
      <c r="I192" s="126"/>
    </row>
    <row r="193" spans="5:6">
      <c r="E193" s="126"/>
      <c r="F193" s="126"/>
    </row>
  </sheetData>
  <mergeCells count="87">
    <mergeCell ref="Q8:S8"/>
    <mergeCell ref="A1:V1"/>
    <mergeCell ref="A2:V2"/>
    <mergeCell ref="A3:V3"/>
    <mergeCell ref="A4:V4"/>
    <mergeCell ref="A5:V5"/>
    <mergeCell ref="A6:V6"/>
    <mergeCell ref="T8:V8"/>
    <mergeCell ref="A7:A9"/>
    <mergeCell ref="B7:B9"/>
    <mergeCell ref="C7:C9"/>
    <mergeCell ref="D7:D9"/>
    <mergeCell ref="E7:V7"/>
    <mergeCell ref="E8:G8"/>
    <mergeCell ref="H8:J8"/>
    <mergeCell ref="K8:M8"/>
    <mergeCell ref="N8:P8"/>
    <mergeCell ref="A25:A39"/>
    <mergeCell ref="B25:D25"/>
    <mergeCell ref="B26:B32"/>
    <mergeCell ref="C26:D26"/>
    <mergeCell ref="B33:B39"/>
    <mergeCell ref="C33:D33"/>
    <mergeCell ref="A10:A24"/>
    <mergeCell ref="B10:D10"/>
    <mergeCell ref="B11:B17"/>
    <mergeCell ref="C11:D11"/>
    <mergeCell ref="B18:B24"/>
    <mergeCell ref="C18:D18"/>
    <mergeCell ref="B77:B83"/>
    <mergeCell ref="C77:D77"/>
    <mergeCell ref="B84:B90"/>
    <mergeCell ref="C84:D84"/>
    <mergeCell ref="A40:A61"/>
    <mergeCell ref="B40:D40"/>
    <mergeCell ref="B41:B47"/>
    <mergeCell ref="C41:D41"/>
    <mergeCell ref="B48:B54"/>
    <mergeCell ref="C48:D48"/>
    <mergeCell ref="B55:B61"/>
    <mergeCell ref="C55:D55"/>
    <mergeCell ref="B91:B97"/>
    <mergeCell ref="C91:D91"/>
    <mergeCell ref="A98:A119"/>
    <mergeCell ref="B98:D98"/>
    <mergeCell ref="B99:B105"/>
    <mergeCell ref="C99:D99"/>
    <mergeCell ref="B106:B112"/>
    <mergeCell ref="C106:D106"/>
    <mergeCell ref="B113:B119"/>
    <mergeCell ref="C113:D113"/>
    <mergeCell ref="A62:A97"/>
    <mergeCell ref="B62:D62"/>
    <mergeCell ref="B63:B69"/>
    <mergeCell ref="C63:D63"/>
    <mergeCell ref="B70:B76"/>
    <mergeCell ref="C70:D70"/>
    <mergeCell ref="A120:A126"/>
    <mergeCell ref="B120:D120"/>
    <mergeCell ref="B121:B126"/>
    <mergeCell ref="A127:A141"/>
    <mergeCell ref="B127:D127"/>
    <mergeCell ref="B128:B134"/>
    <mergeCell ref="C128:D128"/>
    <mergeCell ref="B135:B141"/>
    <mergeCell ref="C135:D135"/>
    <mergeCell ref="A142:A148"/>
    <mergeCell ref="B142:D142"/>
    <mergeCell ref="B143:B148"/>
    <mergeCell ref="A149:A163"/>
    <mergeCell ref="B149:D149"/>
    <mergeCell ref="B150:B156"/>
    <mergeCell ref="C150:D150"/>
    <mergeCell ref="B157:B163"/>
    <mergeCell ref="C157:D157"/>
    <mergeCell ref="T182:V182"/>
    <mergeCell ref="A164:A170"/>
    <mergeCell ref="B164:D164"/>
    <mergeCell ref="B165:B170"/>
    <mergeCell ref="A171:D171"/>
    <mergeCell ref="A172:A177"/>
    <mergeCell ref="B172:B177"/>
    <mergeCell ref="E182:G182"/>
    <mergeCell ref="H182:J182"/>
    <mergeCell ref="K182:M182"/>
    <mergeCell ref="N182:P182"/>
    <mergeCell ref="Q182:S182"/>
  </mergeCells>
  <printOptions horizontalCentered="1"/>
  <pageMargins left="0.19685039370078741" right="0.19685039370078741" top="0.19685039370078741" bottom="0.19685039370078741" header="0.31496062992125984" footer="0.31496062992125984"/>
  <pageSetup paperSize="5" scale="25" orientation="landscape" r:id="rId1"/>
  <headerFooter>
    <oddFooter>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2012</vt:lpstr>
      <vt:lpstr>2013</vt:lpstr>
      <vt:lpstr>2014 </vt:lpstr>
      <vt:lpstr>2015</vt:lpstr>
      <vt:lpstr>2016</vt:lpstr>
      <vt:lpstr>2017</vt:lpstr>
      <vt:lpstr>'2012'!Área_de_impresión</vt:lpstr>
      <vt:lpstr>'2013'!Área_de_impresión</vt:lpstr>
      <vt:lpstr>'2016'!Área_de_impresión</vt:lpstr>
      <vt:lpstr>'2017'!Área_de_impresión</vt:lpstr>
      <vt:lpstr>'2012'!Títulos_a_imprimir</vt:lpstr>
      <vt:lpstr>'2013'!Títulos_a_imprimir</vt:lpstr>
      <vt:lpstr>'2014 '!Títulos_a_imprimir</vt:lpstr>
      <vt:lpstr>'2015'!Títulos_a_imprimir</vt:lpstr>
      <vt:lpstr>'2016'!Títulos_a_imprimir</vt:lpstr>
      <vt:lpstr>'2017'!Títulos_a_imprimir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LAURA</cp:lastModifiedBy>
  <cp:lastPrinted>2014-05-09T21:38:08Z</cp:lastPrinted>
  <dcterms:created xsi:type="dcterms:W3CDTF">2013-05-16T21:51:15Z</dcterms:created>
  <dcterms:modified xsi:type="dcterms:W3CDTF">2018-10-08T18:32:54Z</dcterms:modified>
</cp:coreProperties>
</file>